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I:\Conservation\Staff\Martha Wright\Initiatives\RainWaterHarvesting\"/>
    </mc:Choice>
  </mc:AlternateContent>
  <xr:revisionPtr revIDLastSave="0" documentId="13_ncr:1_{B3DA203F-6203-4C67-8631-83577A4BC080}" xr6:coauthVersionLast="45" xr6:coauthVersionMax="45" xr10:uidLastSave="{00000000-0000-0000-0000-000000000000}"/>
  <bookViews>
    <workbookView xWindow="-120" yWindow="-120" windowWidth="29040" windowHeight="15840" tabRatio="753" xr2:uid="{00000000-000D-0000-FFFF-FFFF00000000}"/>
  </bookViews>
  <sheets>
    <sheet name="Inputs" sheetId="3" r:id="rId1"/>
    <sheet name="ImbeddedData" sheetId="4" state="hidden" r:id="rId2"/>
    <sheet name="Summary" sheetId="7" r:id="rId3"/>
    <sheet name="Water Collection" sheetId="5" r:id="rId4"/>
    <sheet name="Water Use" sheetId="6" r:id="rId5"/>
    <sheet name="Dry Year_Water Collection" sheetId="8" r:id="rId6"/>
    <sheet name="Dry Year_Water Use" sheetId="9" r:id="rId7"/>
  </sheets>
  <definedNames>
    <definedName name="_xlnm.Print_Titles" localSheetId="0">Inputs!$2:$2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4" l="1"/>
  <c r="B32" i="4" s="1"/>
  <c r="A25" i="4" s="1"/>
  <c r="G12" i="3" l="1"/>
  <c r="C6" i="6" l="1"/>
  <c r="G6" i="9" l="1"/>
  <c r="C22" i="7" l="1"/>
  <c r="C21" i="7"/>
  <c r="C20" i="7"/>
  <c r="B23" i="8"/>
  <c r="B22" i="8"/>
  <c r="B21" i="8"/>
  <c r="B22" i="9"/>
  <c r="B21" i="9"/>
  <c r="B20" i="9"/>
  <c r="B22" i="6"/>
  <c r="B21" i="6"/>
  <c r="B20" i="6"/>
  <c r="B23" i="5"/>
  <c r="B22" i="5"/>
  <c r="B21" i="5"/>
  <c r="H29" i="3" l="1"/>
  <c r="I17" i="9" s="1"/>
  <c r="H28" i="3"/>
  <c r="I16" i="9" s="1"/>
  <c r="H27" i="3"/>
  <c r="I15" i="9" s="1"/>
  <c r="H26" i="3"/>
  <c r="I14" i="9" s="1"/>
  <c r="H25" i="3"/>
  <c r="I13" i="9" s="1"/>
  <c r="H24" i="3"/>
  <c r="I12" i="9" s="1"/>
  <c r="H23" i="3"/>
  <c r="I11" i="9" s="1"/>
  <c r="H22" i="3"/>
  <c r="I10" i="9" s="1"/>
  <c r="H21" i="3"/>
  <c r="I9" i="9" s="1"/>
  <c r="H20" i="3"/>
  <c r="I8" i="9" s="1"/>
  <c r="H19" i="3"/>
  <c r="I7" i="9" s="1"/>
  <c r="H18" i="3"/>
  <c r="G7" i="9"/>
  <c r="G8" i="9"/>
  <c r="G9" i="9"/>
  <c r="G10" i="9"/>
  <c r="G11" i="9"/>
  <c r="G12" i="9"/>
  <c r="G13" i="9"/>
  <c r="G14" i="9"/>
  <c r="G15" i="9"/>
  <c r="G16" i="9"/>
  <c r="G17" i="9"/>
  <c r="C7" i="9"/>
  <c r="C8" i="9"/>
  <c r="C9" i="9"/>
  <c r="C10" i="9"/>
  <c r="C11" i="9"/>
  <c r="C12" i="9"/>
  <c r="C13" i="9"/>
  <c r="C14" i="9"/>
  <c r="C15" i="9"/>
  <c r="C16" i="9"/>
  <c r="C17" i="9"/>
  <c r="C6" i="9"/>
  <c r="C7" i="8"/>
  <c r="C8" i="8"/>
  <c r="C9" i="8"/>
  <c r="C10" i="8"/>
  <c r="C11" i="8"/>
  <c r="C12" i="8"/>
  <c r="C13" i="8"/>
  <c r="C14" i="8"/>
  <c r="C15" i="8"/>
  <c r="C16" i="8"/>
  <c r="C17" i="8"/>
  <c r="C6" i="8"/>
  <c r="E17" i="9"/>
  <c r="E16" i="9"/>
  <c r="E15" i="9"/>
  <c r="E14" i="9"/>
  <c r="E13" i="9"/>
  <c r="E12" i="9"/>
  <c r="E11" i="9"/>
  <c r="E10" i="9"/>
  <c r="E9" i="9"/>
  <c r="E8" i="9"/>
  <c r="E7" i="9"/>
  <c r="E6" i="9"/>
  <c r="G17" i="8"/>
  <c r="E17" i="8"/>
  <c r="G16" i="8"/>
  <c r="E16" i="8"/>
  <c r="G15" i="8"/>
  <c r="E15" i="8"/>
  <c r="G14" i="8"/>
  <c r="E14" i="8"/>
  <c r="F14" i="8" s="1"/>
  <c r="G13" i="8"/>
  <c r="E13" i="8"/>
  <c r="G12" i="8"/>
  <c r="E12" i="8"/>
  <c r="F12" i="8" s="1"/>
  <c r="G11" i="8"/>
  <c r="E11" i="8"/>
  <c r="G10" i="8"/>
  <c r="E10" i="8"/>
  <c r="G9" i="8"/>
  <c r="E9" i="8"/>
  <c r="G8" i="8"/>
  <c r="E8" i="8"/>
  <c r="F8" i="8" s="1"/>
  <c r="G7" i="8"/>
  <c r="E7" i="8"/>
  <c r="G6" i="8"/>
  <c r="E6" i="8"/>
  <c r="F10" i="8" l="1"/>
  <c r="F7" i="8"/>
  <c r="F11" i="8"/>
  <c r="F6" i="8"/>
  <c r="H6" i="8" s="1"/>
  <c r="J6" i="7" s="1"/>
  <c r="F15" i="8"/>
  <c r="H15" i="8" s="1"/>
  <c r="J15" i="7" s="1"/>
  <c r="I6" i="9"/>
  <c r="C23" i="7"/>
  <c r="B24" i="8"/>
  <c r="B23" i="9"/>
  <c r="B23" i="6"/>
  <c r="B24" i="5"/>
  <c r="I6" i="6"/>
  <c r="F9" i="8"/>
  <c r="H9" i="8" s="1"/>
  <c r="J9" i="7" s="1"/>
  <c r="F17" i="8"/>
  <c r="H17" i="8" s="1"/>
  <c r="J17" i="7" s="1"/>
  <c r="F13" i="8"/>
  <c r="H13" i="8" s="1"/>
  <c r="J13" i="7" s="1"/>
  <c r="F16" i="8"/>
  <c r="H16" i="8" s="1"/>
  <c r="J16" i="7" s="1"/>
  <c r="H8" i="8"/>
  <c r="J8" i="7" s="1"/>
  <c r="H12" i="8"/>
  <c r="J12" i="7" s="1"/>
  <c r="H11" i="8"/>
  <c r="J11" i="7" s="1"/>
  <c r="H14" i="8"/>
  <c r="J14" i="7" s="1"/>
  <c r="H10" i="8"/>
  <c r="J10" i="7" s="1"/>
  <c r="H7" i="8"/>
  <c r="J7" i="7" s="1"/>
  <c r="C7" i="6" l="1"/>
  <c r="C8" i="6"/>
  <c r="C9" i="6"/>
  <c r="C10" i="6"/>
  <c r="C11" i="6"/>
  <c r="C12" i="6"/>
  <c r="C13" i="6"/>
  <c r="C14" i="6"/>
  <c r="C15" i="6"/>
  <c r="C16" i="6"/>
  <c r="C17" i="6"/>
  <c r="C7" i="5"/>
  <c r="C8" i="5"/>
  <c r="C9" i="5"/>
  <c r="C10" i="5"/>
  <c r="C11" i="5"/>
  <c r="C12" i="5"/>
  <c r="C13" i="5"/>
  <c r="C14" i="5"/>
  <c r="C15" i="5"/>
  <c r="C16" i="5"/>
  <c r="C17" i="5"/>
  <c r="C6" i="5"/>
  <c r="G6" i="6" l="1"/>
  <c r="D12" i="9" l="1"/>
  <c r="D10" i="9"/>
  <c r="D8" i="9"/>
  <c r="D6" i="9"/>
  <c r="F6" i="9" s="1"/>
  <c r="H6" i="9" s="1"/>
  <c r="D14" i="9"/>
  <c r="D17" i="9"/>
  <c r="D15" i="9"/>
  <c r="D13" i="9"/>
  <c r="D16" i="9"/>
  <c r="D11" i="9"/>
  <c r="D9" i="9"/>
  <c r="D7" i="9"/>
  <c r="D9" i="6"/>
  <c r="D13" i="6"/>
  <c r="D17" i="6"/>
  <c r="D11" i="6"/>
  <c r="D12" i="6"/>
  <c r="D10" i="6"/>
  <c r="D14" i="6"/>
  <c r="D6" i="6"/>
  <c r="D15" i="6"/>
  <c r="D8" i="6"/>
  <c r="D7" i="6"/>
  <c r="D16" i="6"/>
  <c r="G7" i="5"/>
  <c r="G8" i="5"/>
  <c r="G9" i="5"/>
  <c r="G10" i="5"/>
  <c r="G11" i="5"/>
  <c r="G12" i="5"/>
  <c r="G13" i="5"/>
  <c r="G14" i="5"/>
  <c r="G15" i="5"/>
  <c r="G16" i="5"/>
  <c r="G17" i="5"/>
  <c r="G6" i="5"/>
  <c r="E7" i="5"/>
  <c r="E8" i="5"/>
  <c r="E9" i="5"/>
  <c r="E10" i="5"/>
  <c r="F10" i="5" s="1"/>
  <c r="E11" i="5"/>
  <c r="E12" i="5"/>
  <c r="E13" i="5"/>
  <c r="E14" i="5"/>
  <c r="E15" i="5"/>
  <c r="E16" i="5"/>
  <c r="E17" i="5"/>
  <c r="E6" i="5"/>
  <c r="I7" i="6"/>
  <c r="I8" i="6"/>
  <c r="I9" i="6"/>
  <c r="I10" i="6"/>
  <c r="I11" i="6"/>
  <c r="I12" i="6"/>
  <c r="I13" i="6"/>
  <c r="I14" i="6"/>
  <c r="I15" i="6"/>
  <c r="I16" i="6"/>
  <c r="I17" i="6"/>
  <c r="G7" i="6"/>
  <c r="G8" i="6"/>
  <c r="G9" i="6"/>
  <c r="G10" i="6"/>
  <c r="G11" i="6"/>
  <c r="G12" i="6"/>
  <c r="G13" i="6"/>
  <c r="G14" i="6"/>
  <c r="G15" i="6"/>
  <c r="G16" i="6"/>
  <c r="G17" i="6"/>
  <c r="E7" i="6"/>
  <c r="E8" i="6"/>
  <c r="E9" i="6"/>
  <c r="E10" i="6"/>
  <c r="E11" i="6"/>
  <c r="E12" i="6"/>
  <c r="E13" i="6"/>
  <c r="E14" i="6"/>
  <c r="E15" i="6"/>
  <c r="E16" i="6"/>
  <c r="E17" i="6"/>
  <c r="E6" i="6"/>
  <c r="F6" i="6" l="1"/>
  <c r="H6" i="6" s="1"/>
  <c r="J6" i="6" s="1"/>
  <c r="F7" i="6"/>
  <c r="F11" i="6"/>
  <c r="F8" i="6"/>
  <c r="F13" i="6"/>
  <c r="F15" i="6"/>
  <c r="F12" i="6"/>
  <c r="F16" i="5"/>
  <c r="H16" i="5" s="1"/>
  <c r="D16" i="7" s="1"/>
  <c r="F12" i="5"/>
  <c r="H12" i="5" s="1"/>
  <c r="D12" i="7" s="1"/>
  <c r="F8" i="5"/>
  <c r="H8" i="5" s="1"/>
  <c r="D8" i="7" s="1"/>
  <c r="F10" i="6"/>
  <c r="F11" i="9"/>
  <c r="F17" i="9"/>
  <c r="F10" i="9"/>
  <c r="F15" i="5"/>
  <c r="H15" i="5" s="1"/>
  <c r="D15" i="7" s="1"/>
  <c r="F11" i="5"/>
  <c r="H11" i="5" s="1"/>
  <c r="D11" i="7" s="1"/>
  <c r="F7" i="5"/>
  <c r="H7" i="5" s="1"/>
  <c r="D7" i="7" s="1"/>
  <c r="F9" i="6"/>
  <c r="F16" i="9"/>
  <c r="F14" i="9"/>
  <c r="F12" i="9"/>
  <c r="F6" i="5"/>
  <c r="H6" i="5" s="1"/>
  <c r="D6" i="7" s="1"/>
  <c r="F14" i="5"/>
  <c r="H14" i="5" s="1"/>
  <c r="D14" i="7" s="1"/>
  <c r="F16" i="6"/>
  <c r="F7" i="9"/>
  <c r="F13" i="9"/>
  <c r="F17" i="5"/>
  <c r="H17" i="5" s="1"/>
  <c r="D17" i="7" s="1"/>
  <c r="F13" i="5"/>
  <c r="H13" i="5" s="1"/>
  <c r="D13" i="7" s="1"/>
  <c r="F9" i="5"/>
  <c r="H9" i="5" s="1"/>
  <c r="D9" i="7" s="1"/>
  <c r="F14" i="6"/>
  <c r="F17" i="6"/>
  <c r="F9" i="9"/>
  <c r="F15" i="9"/>
  <c r="F8" i="9"/>
  <c r="H10" i="5"/>
  <c r="D10" i="7" s="1"/>
  <c r="J6" i="9"/>
  <c r="K6" i="7" s="1"/>
  <c r="M6" i="7" s="1"/>
  <c r="H7" i="9" l="1"/>
  <c r="J7" i="9" s="1"/>
  <c r="K7" i="7" s="1"/>
  <c r="H10" i="9"/>
  <c r="J10" i="9" s="1"/>
  <c r="K10" i="7" s="1"/>
  <c r="H17" i="6"/>
  <c r="J17" i="6" s="1"/>
  <c r="E17" i="7" s="1"/>
  <c r="H12" i="9"/>
  <c r="J12" i="9" s="1"/>
  <c r="K12" i="7" s="1"/>
  <c r="H17" i="9"/>
  <c r="J17" i="9" s="1"/>
  <c r="K17" i="7" s="1"/>
  <c r="H13" i="6"/>
  <c r="J13" i="6" s="1"/>
  <c r="E13" i="7" s="1"/>
  <c r="H9" i="9"/>
  <c r="J9" i="9" s="1"/>
  <c r="K9" i="7" s="1"/>
  <c r="H9" i="6"/>
  <c r="J9" i="6" s="1"/>
  <c r="E9" i="7" s="1"/>
  <c r="E6" i="7"/>
  <c r="F6" i="7" s="1"/>
  <c r="H14" i="6"/>
  <c r="J14" i="6" s="1"/>
  <c r="E14" i="7" s="1"/>
  <c r="H14" i="9"/>
  <c r="J14" i="9" s="1"/>
  <c r="K14" i="7" s="1"/>
  <c r="H11" i="9"/>
  <c r="J11" i="9" s="1"/>
  <c r="K11" i="7" s="1"/>
  <c r="M11" i="7" s="1"/>
  <c r="H8" i="6"/>
  <c r="J8" i="6" s="1"/>
  <c r="E8" i="7" s="1"/>
  <c r="H15" i="6"/>
  <c r="J15" i="6" s="1"/>
  <c r="E15" i="7" s="1"/>
  <c r="H8" i="9"/>
  <c r="J8" i="9" s="1"/>
  <c r="K8" i="7" s="1"/>
  <c r="H16" i="6"/>
  <c r="J16" i="6" s="1"/>
  <c r="E16" i="7" s="1"/>
  <c r="H15" i="9"/>
  <c r="J15" i="9" s="1"/>
  <c r="K15" i="7" s="1"/>
  <c r="H7" i="6"/>
  <c r="J7" i="6" s="1"/>
  <c r="E7" i="7" s="1"/>
  <c r="H13" i="9"/>
  <c r="J13" i="9" s="1"/>
  <c r="K13" i="7" s="1"/>
  <c r="H16" i="9"/>
  <c r="J16" i="9" s="1"/>
  <c r="K16" i="7" s="1"/>
  <c r="H10" i="6"/>
  <c r="J10" i="6" s="1"/>
  <c r="E10" i="7" s="1"/>
  <c r="H12" i="6"/>
  <c r="J12" i="6" s="1"/>
  <c r="E12" i="7" s="1"/>
  <c r="H11" i="6"/>
  <c r="J11" i="6" s="1"/>
  <c r="E11" i="7" s="1"/>
  <c r="L6" i="7"/>
  <c r="G7" i="7" l="1"/>
  <c r="F7" i="7"/>
  <c r="M14" i="7"/>
  <c r="L14" i="7"/>
  <c r="M15" i="7"/>
  <c r="L15" i="7"/>
  <c r="G14" i="7"/>
  <c r="F14" i="7"/>
  <c r="F17" i="7"/>
  <c r="G17" i="7"/>
  <c r="F12" i="7"/>
  <c r="G12" i="7"/>
  <c r="G9" i="7"/>
  <c r="F9" i="7"/>
  <c r="G10" i="7"/>
  <c r="F10" i="7"/>
  <c r="F8" i="7"/>
  <c r="G8" i="7"/>
  <c r="M9" i="7"/>
  <c r="L9" i="7"/>
  <c r="M16" i="7"/>
  <c r="L16" i="7"/>
  <c r="F16" i="7"/>
  <c r="G16" i="7"/>
  <c r="F13" i="7"/>
  <c r="G13" i="7"/>
  <c r="M10" i="7"/>
  <c r="L10" i="7"/>
  <c r="F15" i="7"/>
  <c r="G15" i="7"/>
  <c r="M12" i="7"/>
  <c r="L12" i="7"/>
  <c r="F11" i="7"/>
  <c r="G11" i="7"/>
  <c r="M13" i="7"/>
  <c r="L13" i="7"/>
  <c r="M8" i="7"/>
  <c r="L8" i="7"/>
  <c r="M17" i="7"/>
  <c r="L17" i="7"/>
  <c r="M7" i="7"/>
  <c r="L7" i="7"/>
  <c r="L11" i="7"/>
  <c r="G6" i="7"/>
  <c r="I21" i="7" l="1"/>
  <c r="I20" i="7"/>
  <c r="I22" i="7" s="1"/>
  <c r="J21" i="7"/>
  <c r="J20" i="7"/>
  <c r="J22" i="7" s="1"/>
</calcChain>
</file>

<file path=xl/sharedStrings.xml><?xml version="1.0" encoding="utf-8"?>
<sst xmlns="http://schemas.openxmlformats.org/spreadsheetml/2006/main" count="198" uniqueCount="78">
  <si>
    <t>Month</t>
  </si>
  <si>
    <t>Jan</t>
  </si>
  <si>
    <t>Feb</t>
  </si>
  <si>
    <t>Mar</t>
  </si>
  <si>
    <t>Apr</t>
  </si>
  <si>
    <t>May</t>
  </si>
  <si>
    <t>Jun</t>
  </si>
  <si>
    <t>Jul</t>
  </si>
  <si>
    <t>Aug</t>
  </si>
  <si>
    <t>Sep</t>
  </si>
  <si>
    <t>Oct</t>
  </si>
  <si>
    <t>Nov</t>
  </si>
  <si>
    <t>Dec</t>
  </si>
  <si>
    <t>How much water can I collect?</t>
  </si>
  <si>
    <t>Roof efficiency</t>
  </si>
  <si>
    <t>Roof Size (sq ft)</t>
  </si>
  <si>
    <t>Landscape Size (sq ft)</t>
  </si>
  <si>
    <t>Plant Coefficient</t>
  </si>
  <si>
    <t>Cistern Size (gallons)</t>
  </si>
  <si>
    <t>Landscape Type</t>
  </si>
  <si>
    <t>Warm Season Turf Grass</t>
  </si>
  <si>
    <t>Xeric Landscape</t>
  </si>
  <si>
    <t>Mixed</t>
  </si>
  <si>
    <t>How much water do I want to use?</t>
  </si>
  <si>
    <t>Effective Rainfall</t>
  </si>
  <si>
    <t>Other Use #1</t>
  </si>
  <si>
    <t>(fill in use)</t>
  </si>
  <si>
    <t>Other Use #2</t>
  </si>
  <si>
    <t>Other Use #3</t>
  </si>
  <si>
    <t>Other Use #4</t>
  </si>
  <si>
    <t>Total of Other Uses</t>
  </si>
  <si>
    <t>Estimate of Potable Water Savings</t>
  </si>
  <si>
    <t xml:space="preserve">Based on your landscape type selection, the plant coefficient is: </t>
  </si>
  <si>
    <t>Normal Year</t>
  </si>
  <si>
    <t>Dry Year</t>
  </si>
  <si>
    <t>Averages based on 2008-2018 data provided by https://texaset.tamu.edu/</t>
  </si>
  <si>
    <t xml:space="preserve"> AverageTemperature_F</t>
  </si>
  <si>
    <t>Max Potential Collection (gallons)</t>
  </si>
  <si>
    <t>Reference ET</t>
  </si>
  <si>
    <t>Max Collection (gallons) **</t>
  </si>
  <si>
    <t>**NOTE: The max collection will not exceed the cistern size as you cannot collect more than the cistern holds</t>
  </si>
  <si>
    <t>Historical (2008-2018)</t>
  </si>
  <si>
    <t>Average_RefET_IN</t>
  </si>
  <si>
    <t>Normal Weather Year</t>
  </si>
  <si>
    <t>Dry Weather Year</t>
  </si>
  <si>
    <t>Other Planned Uses of Water from Cistern</t>
  </si>
  <si>
    <t>SAWS RainWater Harvesting Calculator</t>
  </si>
  <si>
    <t xml:space="preserve">The calculations on the following pages are based on the inputs below. </t>
  </si>
  <si>
    <t>Please fill in the inputs below, shown in blue.</t>
  </si>
  <si>
    <t>Landscape Type (click to change)</t>
  </si>
  <si>
    <t>Median Rainfall</t>
  </si>
  <si>
    <t>Other Uses (from Input page)</t>
  </si>
  <si>
    <t xml:space="preserve">Assumptions: </t>
  </si>
  <si>
    <t xml:space="preserve">Calculation of Estimated Potable Savings: </t>
  </si>
  <si>
    <t>Some customers may plan to use the water from their cistern for uses other than landscape needs. These can be entered below, for example cleaning solar panels, car, watering container plants, etc.</t>
  </si>
  <si>
    <t>6,000 gallons/month average use</t>
  </si>
  <si>
    <t>Average_Rainfall_IN</t>
  </si>
  <si>
    <t>Dry Years (2006, 2008, 2011)</t>
  </si>
  <si>
    <t>Dry year data based on averages of 2006, 2008, 2011</t>
  </si>
  <si>
    <t>Landscape Irrigation Demand (gal)</t>
  </si>
  <si>
    <t>Net Water Demand (gal)</t>
  </si>
  <si>
    <t>Total Water Demand, incl. Other Uses (gal)</t>
  </si>
  <si>
    <t>Total Water Harvest (gal)</t>
  </si>
  <si>
    <t>SAWS Water Supplement</t>
  </si>
  <si>
    <t>Total SAWS Water Savings</t>
  </si>
  <si>
    <t>Total SAWS Water Supplement</t>
  </si>
  <si>
    <t>**ET=Evapotranspiration</t>
  </si>
  <si>
    <t>Total Water Demand incl. Other Uses (gal)</t>
  </si>
  <si>
    <t>SAWS Water Saved</t>
  </si>
  <si>
    <t>(fill in)</t>
  </si>
  <si>
    <t xml:space="preserve">Water Charges: </t>
  </si>
  <si>
    <t xml:space="preserve">Wastewater Charges: </t>
  </si>
  <si>
    <t xml:space="preserve">Total Charges: </t>
  </si>
  <si>
    <t xml:space="preserve">Charge per 100 gallons: </t>
  </si>
  <si>
    <t>Schedule 27 shows Water Charges, Schedule 29 shows WasteWater Charges</t>
  </si>
  <si>
    <t xml:space="preserve">Using information from 2020 CAFR of 2020 average residential charges as follows: </t>
  </si>
  <si>
    <t>Estimated Potential 
Annual Savings *</t>
  </si>
  <si>
    <r>
      <rPr>
        <sz val="11"/>
        <color theme="1"/>
        <rFont val="Calibri"/>
        <family val="2"/>
        <scheme val="minor"/>
      </rPr>
      <t xml:space="preserve">* </t>
    </r>
    <r>
      <rPr>
        <sz val="8"/>
        <color theme="1"/>
        <rFont val="Calibri"/>
        <family val="2"/>
        <scheme val="minor"/>
      </rPr>
      <t>Savings based on 2020 Cost of Water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</si>
</sst>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6"/>
      <color theme="1"/>
      <name val="Calibri"/>
      <family val="2"/>
      <scheme val="minor"/>
    </font>
    <font>
      <sz val="11"/>
      <color rgb="FFFF000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theme="0" tint="-0.14996795556505021"/>
      </bottom>
      <diagonal/>
    </border>
    <border>
      <left/>
      <right style="medium">
        <color indexed="64"/>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s>
  <cellStyleXfs count="5">
    <xf numFmtId="0" fontId="0" fillId="0" borderId="0"/>
    <xf numFmtId="43" fontId="1" fillId="0" borderId="0" applyFont="0" applyFill="0" applyBorder="0" applyAlignment="0" applyProtection="0"/>
    <xf numFmtId="0" fontId="3" fillId="0" borderId="0"/>
    <xf numFmtId="0" fontId="4" fillId="0" borderId="0"/>
    <xf numFmtId="44" fontId="1" fillId="0" borderId="0" applyFont="0" applyFill="0" applyBorder="0" applyAlignment="0" applyProtection="0"/>
  </cellStyleXfs>
  <cellXfs count="123">
    <xf numFmtId="0" fontId="0" fillId="0" borderId="0" xfId="0"/>
    <xf numFmtId="2" fontId="0" fillId="0" borderId="0" xfId="0" applyNumberFormat="1"/>
    <xf numFmtId="164" fontId="0" fillId="0" borderId="0" xfId="0" applyNumberFormat="1"/>
    <xf numFmtId="0" fontId="0" fillId="3" borderId="0" xfId="0" applyFill="1" applyBorder="1" applyAlignment="1">
      <alignment horizontal="center" vertical="center"/>
    </xf>
    <xf numFmtId="0" fontId="0" fillId="5" borderId="0" xfId="0" applyFill="1"/>
    <xf numFmtId="0" fontId="0" fillId="5" borderId="0" xfId="0" applyFill="1" applyAlignment="1">
      <alignment horizontal="center" vertical="center"/>
    </xf>
    <xf numFmtId="0" fontId="0" fillId="5" borderId="8" xfId="0" applyFill="1" applyBorder="1"/>
    <xf numFmtId="0" fontId="0" fillId="5" borderId="0" xfId="0" applyFill="1" applyBorder="1"/>
    <xf numFmtId="0" fontId="0" fillId="5" borderId="3" xfId="0" applyFill="1" applyBorder="1"/>
    <xf numFmtId="0" fontId="0" fillId="5" borderId="10" xfId="0" applyFill="1" applyBorder="1" applyAlignment="1">
      <alignment horizontal="center"/>
    </xf>
    <xf numFmtId="0" fontId="0" fillId="5" borderId="8" xfId="0" applyFill="1" applyBorder="1" applyAlignment="1">
      <alignment horizontal="center" wrapText="1"/>
    </xf>
    <xf numFmtId="0" fontId="0" fillId="5" borderId="9" xfId="0" applyFill="1" applyBorder="1" applyAlignment="1">
      <alignment horizontal="center" wrapText="1"/>
    </xf>
    <xf numFmtId="0" fontId="5" fillId="5" borderId="8" xfId="0" applyFont="1" applyFill="1" applyBorder="1" applyAlignment="1">
      <alignment horizontal="center"/>
    </xf>
    <xf numFmtId="0" fontId="5" fillId="5" borderId="0" xfId="0" applyFont="1" applyFill="1" applyBorder="1" applyAlignment="1">
      <alignment horizontal="center"/>
    </xf>
    <xf numFmtId="0" fontId="5" fillId="5" borderId="3" xfId="0" applyFont="1" applyFill="1" applyBorder="1" applyAlignment="1">
      <alignment horizontal="center"/>
    </xf>
    <xf numFmtId="0" fontId="6" fillId="5" borderId="0" xfId="0" applyFont="1" applyFill="1"/>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0" fillId="4" borderId="13" xfId="0" applyFill="1" applyBorder="1" applyAlignment="1">
      <alignment horizontal="center" vertical="center" wrapText="1"/>
    </xf>
    <xf numFmtId="0" fontId="0" fillId="5" borderId="15" xfId="0" applyFill="1" applyBorder="1" applyAlignment="1">
      <alignment horizontal="center" wrapText="1"/>
    </xf>
    <xf numFmtId="2" fontId="0" fillId="5" borderId="16" xfId="0" applyNumberFormat="1" applyFill="1" applyBorder="1" applyAlignment="1">
      <alignment horizontal="center" wrapText="1"/>
    </xf>
    <xf numFmtId="0" fontId="0" fillId="5" borderId="16" xfId="0" applyFill="1" applyBorder="1" applyAlignment="1">
      <alignment horizontal="center" wrapText="1"/>
    </xf>
    <xf numFmtId="0" fontId="0" fillId="5" borderId="18" xfId="0" applyFill="1" applyBorder="1" applyAlignment="1">
      <alignment horizontal="center" wrapText="1"/>
    </xf>
    <xf numFmtId="2" fontId="0" fillId="5" borderId="19" xfId="0" applyNumberFormat="1" applyFill="1" applyBorder="1" applyAlignment="1">
      <alignment horizontal="center" wrapText="1"/>
    </xf>
    <xf numFmtId="0" fontId="0" fillId="5" borderId="19" xfId="0" applyFill="1" applyBorder="1" applyAlignment="1">
      <alignment horizontal="center" wrapText="1"/>
    </xf>
    <xf numFmtId="0" fontId="2" fillId="5" borderId="12" xfId="0" applyFont="1" applyFill="1" applyBorder="1" applyAlignment="1">
      <alignment horizontal="center" wrapText="1"/>
    </xf>
    <xf numFmtId="0" fontId="2" fillId="5" borderId="15" xfId="0" applyFont="1" applyFill="1" applyBorder="1" applyAlignment="1">
      <alignment horizontal="center" wrapText="1"/>
    </xf>
    <xf numFmtId="0" fontId="2" fillId="5" borderId="18" xfId="0" applyFont="1" applyFill="1" applyBorder="1" applyAlignment="1">
      <alignment horizontal="center" wrapText="1"/>
    </xf>
    <xf numFmtId="165" fontId="0" fillId="5" borderId="13" xfId="1" applyNumberFormat="1" applyFont="1" applyFill="1" applyBorder="1" applyAlignment="1">
      <alignment horizontal="center"/>
    </xf>
    <xf numFmtId="165" fontId="0" fillId="5" borderId="14" xfId="1" applyNumberFormat="1" applyFont="1" applyFill="1" applyBorder="1" applyAlignment="1">
      <alignment horizontal="center"/>
    </xf>
    <xf numFmtId="165" fontId="0" fillId="5" borderId="16" xfId="1" applyNumberFormat="1" applyFont="1" applyFill="1" applyBorder="1" applyAlignment="1">
      <alignment horizontal="center"/>
    </xf>
    <xf numFmtId="165" fontId="0" fillId="5" borderId="17" xfId="1" applyNumberFormat="1" applyFont="1" applyFill="1" applyBorder="1" applyAlignment="1">
      <alignment horizontal="center"/>
    </xf>
    <xf numFmtId="165" fontId="0" fillId="5" borderId="19" xfId="1" applyNumberFormat="1" applyFont="1" applyFill="1" applyBorder="1" applyAlignment="1">
      <alignment horizontal="center"/>
    </xf>
    <xf numFmtId="165" fontId="0" fillId="5" borderId="20" xfId="1" applyNumberFormat="1" applyFont="1" applyFill="1" applyBorder="1" applyAlignment="1">
      <alignment horizontal="center"/>
    </xf>
    <xf numFmtId="165" fontId="0" fillId="4" borderId="14" xfId="1" applyNumberFormat="1" applyFont="1" applyFill="1" applyBorder="1" applyAlignment="1">
      <alignment horizontal="center" vertical="center" wrapText="1"/>
    </xf>
    <xf numFmtId="165" fontId="0" fillId="4" borderId="16" xfId="1" applyNumberFormat="1" applyFont="1" applyFill="1" applyBorder="1" applyAlignment="1">
      <alignment horizontal="center" wrapText="1"/>
    </xf>
    <xf numFmtId="165" fontId="0" fillId="4" borderId="17" xfId="1" applyNumberFormat="1" applyFont="1" applyFill="1" applyBorder="1" applyAlignment="1">
      <alignment horizontal="center" wrapText="1"/>
    </xf>
    <xf numFmtId="165" fontId="0" fillId="4" borderId="19" xfId="1" applyNumberFormat="1" applyFont="1" applyFill="1" applyBorder="1" applyAlignment="1">
      <alignment horizontal="center" wrapText="1"/>
    </xf>
    <xf numFmtId="165" fontId="0" fillId="4" borderId="20" xfId="1" applyNumberFormat="1" applyFont="1" applyFill="1" applyBorder="1" applyAlignment="1">
      <alignment horizontal="center" wrapText="1"/>
    </xf>
    <xf numFmtId="0" fontId="0" fillId="2" borderId="1" xfId="0" applyFill="1" applyBorder="1" applyAlignment="1" applyProtection="1">
      <alignment horizontal="center" vertical="center"/>
      <protection locked="0"/>
    </xf>
    <xf numFmtId="0" fontId="2" fillId="5" borderId="0" xfId="0" applyFont="1" applyFill="1"/>
    <xf numFmtId="0" fontId="7" fillId="5" borderId="0" xfId="0" applyFont="1" applyFill="1" applyBorder="1" applyAlignment="1">
      <alignment horizontal="center"/>
    </xf>
    <xf numFmtId="0" fontId="2" fillId="5" borderId="0" xfId="0" applyFont="1" applyFill="1" applyBorder="1" applyAlignment="1">
      <alignment horizontal="center"/>
    </xf>
    <xf numFmtId="0" fontId="0" fillId="5" borderId="0" xfId="0" applyFill="1" applyBorder="1" applyAlignment="1">
      <alignment horizontal="center"/>
    </xf>
    <xf numFmtId="0" fontId="0" fillId="5" borderId="3" xfId="0" applyFill="1" applyBorder="1" applyAlignment="1">
      <alignment horizontal="center"/>
    </xf>
    <xf numFmtId="0" fontId="5" fillId="5" borderId="8" xfId="0" applyFont="1" applyFill="1" applyBorder="1" applyAlignment="1">
      <alignment horizontal="center"/>
    </xf>
    <xf numFmtId="0" fontId="5" fillId="5" borderId="0" xfId="0" applyFont="1" applyFill="1" applyBorder="1" applyAlignment="1">
      <alignment horizontal="center"/>
    </xf>
    <xf numFmtId="0" fontId="5" fillId="5" borderId="3" xfId="0" applyFont="1" applyFill="1" applyBorder="1" applyAlignment="1">
      <alignment horizontal="center"/>
    </xf>
    <xf numFmtId="0" fontId="0" fillId="5" borderId="0" xfId="0" applyFill="1" applyBorder="1" applyAlignment="1">
      <alignment horizontal="center" wrapText="1"/>
    </xf>
    <xf numFmtId="43" fontId="0" fillId="5" borderId="16" xfId="1" applyFont="1" applyFill="1" applyBorder="1" applyAlignment="1">
      <alignment horizontal="center" wrapText="1"/>
    </xf>
    <xf numFmtId="43" fontId="0" fillId="5" borderId="16" xfId="1" applyFont="1" applyFill="1" applyBorder="1" applyAlignment="1">
      <alignment horizontal="center"/>
    </xf>
    <xf numFmtId="43" fontId="0" fillId="5" borderId="19" xfId="1" applyFont="1" applyFill="1" applyBorder="1" applyAlignment="1">
      <alignment horizontal="center" wrapText="1"/>
    </xf>
    <xf numFmtId="43" fontId="0" fillId="5" borderId="19" xfId="1" applyFont="1" applyFill="1" applyBorder="1" applyAlignment="1">
      <alignment horizontal="center"/>
    </xf>
    <xf numFmtId="165" fontId="0" fillId="4" borderId="16" xfId="1" applyNumberFormat="1" applyFont="1" applyFill="1" applyBorder="1" applyAlignment="1">
      <alignment horizontal="center"/>
    </xf>
    <xf numFmtId="165" fontId="0" fillId="4" borderId="19" xfId="1" applyNumberFormat="1" applyFont="1" applyFill="1" applyBorder="1" applyAlignment="1">
      <alignment horizontal="center"/>
    </xf>
    <xf numFmtId="165" fontId="0" fillId="5" borderId="16" xfId="1" applyNumberFormat="1" applyFont="1" applyFill="1" applyBorder="1" applyAlignment="1">
      <alignment horizontal="center" wrapText="1"/>
    </xf>
    <xf numFmtId="165" fontId="0" fillId="5" borderId="19" xfId="1" applyNumberFormat="1" applyFont="1" applyFill="1" applyBorder="1" applyAlignment="1">
      <alignment horizontal="center" wrapText="1"/>
    </xf>
    <xf numFmtId="165" fontId="0" fillId="2" borderId="1" xfId="1" applyNumberFormat="1" applyFont="1" applyFill="1" applyBorder="1" applyAlignment="1" applyProtection="1">
      <alignment horizontal="center" vertical="center"/>
      <protection locked="0"/>
    </xf>
    <xf numFmtId="0" fontId="5" fillId="0" borderId="0" xfId="0" applyFont="1" applyFill="1" applyAlignment="1"/>
    <xf numFmtId="0" fontId="0" fillId="0" borderId="0" xfId="0" applyFill="1"/>
    <xf numFmtId="0" fontId="0" fillId="0" borderId="0" xfId="0" applyFill="1" applyAlignment="1">
      <alignment horizontal="center" vertical="center"/>
    </xf>
    <xf numFmtId="0" fontId="0" fillId="5" borderId="0" xfId="0" applyFill="1" applyBorder="1" applyAlignment="1" applyProtection="1">
      <alignment horizontal="center" vertical="center"/>
      <protection locked="0"/>
    </xf>
    <xf numFmtId="0" fontId="0" fillId="0" borderId="0" xfId="0" applyFill="1" applyBorder="1"/>
    <xf numFmtId="165" fontId="0" fillId="4" borderId="22" xfId="1" applyNumberFormat="1" applyFont="1" applyFill="1" applyBorder="1" applyAlignment="1">
      <alignment horizontal="center"/>
    </xf>
    <xf numFmtId="165" fontId="0" fillId="4" borderId="23" xfId="1" applyNumberFormat="1" applyFont="1" applyFill="1" applyBorder="1" applyAlignment="1">
      <alignment horizontal="center"/>
    </xf>
    <xf numFmtId="0" fontId="0" fillId="4" borderId="24" xfId="0" applyFill="1" applyBorder="1"/>
    <xf numFmtId="0" fontId="0" fillId="4" borderId="25" xfId="0" applyFill="1" applyBorder="1"/>
    <xf numFmtId="0" fontId="2" fillId="4" borderId="25" xfId="0" applyFont="1" applyFill="1" applyBorder="1" applyAlignment="1">
      <alignment horizontal="center"/>
    </xf>
    <xf numFmtId="0" fontId="2" fillId="4" borderId="26" xfId="0" applyFont="1" applyFill="1" applyBorder="1" applyAlignment="1">
      <alignment horizontal="center"/>
    </xf>
    <xf numFmtId="165" fontId="0" fillId="4" borderId="13" xfId="1" applyNumberFormat="1" applyFont="1" applyFill="1" applyBorder="1"/>
    <xf numFmtId="165" fontId="0" fillId="4" borderId="28" xfId="1" applyNumberFormat="1" applyFont="1" applyFill="1" applyBorder="1"/>
    <xf numFmtId="165" fontId="0" fillId="4" borderId="16" xfId="1" applyNumberFormat="1" applyFont="1" applyFill="1" applyBorder="1"/>
    <xf numFmtId="165" fontId="0" fillId="4" borderId="30" xfId="1" applyNumberFormat="1" applyFont="1" applyFill="1" applyBorder="1"/>
    <xf numFmtId="0" fontId="0" fillId="4" borderId="21" xfId="0"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0" xfId="0" applyFont="1" applyFill="1" applyBorder="1"/>
    <xf numFmtId="44" fontId="0" fillId="0" borderId="0" xfId="4" applyFont="1" applyAlignment="1">
      <alignment horizontal="left"/>
    </xf>
    <xf numFmtId="44" fontId="0" fillId="0" borderId="0" xfId="0" applyNumberFormat="1"/>
    <xf numFmtId="44" fontId="0" fillId="0" borderId="0" xfId="0" applyNumberFormat="1" applyFill="1"/>
    <xf numFmtId="0" fontId="2" fillId="5" borderId="3" xfId="0" applyFont="1" applyFill="1" applyBorder="1" applyAlignment="1">
      <alignment horizontal="center" wrapText="1"/>
    </xf>
    <xf numFmtId="0" fontId="7" fillId="5" borderId="6" xfId="0" applyFont="1" applyFill="1" applyBorder="1" applyAlignment="1">
      <alignment horizontal="center"/>
    </xf>
    <xf numFmtId="0" fontId="7" fillId="5" borderId="7" xfId="0" applyFont="1" applyFill="1" applyBorder="1" applyAlignment="1">
      <alignment horizontal="center"/>
    </xf>
    <xf numFmtId="0" fontId="7" fillId="5" borderId="2" xfId="0" applyFont="1" applyFill="1" applyBorder="1" applyAlignment="1">
      <alignment horizontal="center"/>
    </xf>
    <xf numFmtId="0" fontId="5" fillId="5" borderId="0" xfId="0" applyFont="1" applyFill="1" applyBorder="1" applyAlignment="1">
      <alignment horizontal="center"/>
    </xf>
    <xf numFmtId="0" fontId="2" fillId="5" borderId="0" xfId="0" applyFont="1" applyFill="1" applyBorder="1" applyAlignment="1">
      <alignment horizontal="center"/>
    </xf>
    <xf numFmtId="0" fontId="0" fillId="5" borderId="0" xfId="0" applyFill="1" applyBorder="1" applyAlignment="1">
      <alignment horizontal="center"/>
    </xf>
    <xf numFmtId="0" fontId="0" fillId="5" borderId="3" xfId="0" applyFill="1" applyBorder="1" applyAlignment="1">
      <alignment horizontal="center"/>
    </xf>
    <xf numFmtId="0" fontId="0" fillId="2" borderId="0" xfId="0" applyFill="1" applyBorder="1" applyAlignment="1" applyProtection="1">
      <alignment horizontal="center" vertical="center"/>
      <protection locked="0"/>
    </xf>
    <xf numFmtId="0" fontId="0" fillId="5" borderId="0" xfId="0" applyFill="1" applyBorder="1" applyAlignment="1">
      <alignment horizontal="right"/>
    </xf>
    <xf numFmtId="0" fontId="8" fillId="5" borderId="8" xfId="0" applyFont="1" applyFill="1" applyBorder="1" applyAlignment="1">
      <alignment horizontal="center" vertical="top" wrapText="1"/>
    </xf>
    <xf numFmtId="0" fontId="9" fillId="5" borderId="0" xfId="0" applyFont="1" applyFill="1" applyBorder="1" applyAlignment="1">
      <alignment horizontal="center" vertical="top" wrapText="1"/>
    </xf>
    <xf numFmtId="0" fontId="9" fillId="5" borderId="3" xfId="0" applyFont="1" applyFill="1" applyBorder="1" applyAlignment="1">
      <alignment horizontal="center" vertical="top" wrapText="1"/>
    </xf>
    <xf numFmtId="0" fontId="2" fillId="5" borderId="8" xfId="0" applyFont="1" applyFill="1" applyBorder="1" applyAlignment="1">
      <alignment horizontal="center" vertical="center" wrapText="1"/>
    </xf>
    <xf numFmtId="0" fontId="2" fillId="4" borderId="29" xfId="0" applyFont="1" applyFill="1" applyBorder="1" applyAlignment="1">
      <alignment horizontal="center" wrapText="1"/>
    </xf>
    <xf numFmtId="0" fontId="2" fillId="4" borderId="16" xfId="0" applyFont="1" applyFill="1" applyBorder="1" applyAlignment="1">
      <alignment horizontal="center" wrapText="1"/>
    </xf>
    <xf numFmtId="0" fontId="2" fillId="4" borderId="31" xfId="0" applyFont="1" applyFill="1" applyBorder="1" applyAlignment="1">
      <alignment horizontal="center" wrapText="1"/>
    </xf>
    <xf numFmtId="0" fontId="2" fillId="4" borderId="32" xfId="0" applyFont="1" applyFill="1" applyBorder="1" applyAlignment="1">
      <alignment horizontal="center" wrapText="1"/>
    </xf>
    <xf numFmtId="44" fontId="0" fillId="4" borderId="16" xfId="4" applyFont="1" applyFill="1" applyBorder="1" applyAlignment="1">
      <alignment horizontal="center" vertical="center"/>
    </xf>
    <xf numFmtId="44" fontId="0" fillId="4" borderId="32" xfId="4" applyFont="1" applyFill="1" applyBorder="1" applyAlignment="1">
      <alignment horizontal="center" vertical="center"/>
    </xf>
    <xf numFmtId="44" fontId="0" fillId="4" borderId="30" xfId="4" applyFont="1" applyFill="1" applyBorder="1" applyAlignment="1">
      <alignment horizontal="center" vertical="center"/>
    </xf>
    <xf numFmtId="44" fontId="0" fillId="4" borderId="33" xfId="4" applyFont="1" applyFill="1" applyBorder="1" applyAlignment="1">
      <alignment horizontal="center" vertical="center"/>
    </xf>
    <xf numFmtId="0" fontId="2" fillId="4" borderId="29" xfId="0" applyFont="1" applyFill="1" applyBorder="1" applyAlignment="1">
      <alignment horizontal="center"/>
    </xf>
    <xf numFmtId="0" fontId="2" fillId="4" borderId="16" xfId="0" applyFont="1" applyFill="1" applyBorder="1" applyAlignment="1">
      <alignment horizontal="center"/>
    </xf>
    <xf numFmtId="0" fontId="2" fillId="4" borderId="27" xfId="0" applyFont="1" applyFill="1" applyBorder="1" applyAlignment="1">
      <alignment horizontal="center"/>
    </xf>
    <xf numFmtId="0" fontId="2" fillId="4" borderId="13" xfId="0" applyFont="1" applyFill="1" applyBorder="1" applyAlignment="1">
      <alignment horizontal="center"/>
    </xf>
    <xf numFmtId="0" fontId="2" fillId="5" borderId="4" xfId="0" applyFont="1" applyFill="1" applyBorder="1" applyAlignment="1">
      <alignment horizontal="center"/>
    </xf>
    <xf numFmtId="0" fontId="2" fillId="5" borderId="11" xfId="0" applyFont="1" applyFill="1" applyBorder="1" applyAlignment="1">
      <alignment horizontal="center"/>
    </xf>
    <xf numFmtId="0" fontId="2" fillId="5" borderId="5" xfId="0" applyFont="1" applyFill="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2" xfId="0" applyFont="1" applyBorder="1" applyAlignment="1">
      <alignment horizontal="center"/>
    </xf>
    <xf numFmtId="0" fontId="0" fillId="0" borderId="0" xfId="0" applyAlignment="1">
      <alignment horizontal="center" wrapText="1"/>
    </xf>
    <xf numFmtId="0" fontId="2" fillId="0" borderId="8"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5" borderId="8" xfId="0" applyFont="1" applyFill="1" applyBorder="1" applyAlignment="1">
      <alignment horizontal="center"/>
    </xf>
    <xf numFmtId="0" fontId="2" fillId="5" borderId="3" xfId="0" applyFont="1" applyFill="1" applyBorder="1" applyAlignment="1">
      <alignment horizontal="center"/>
    </xf>
    <xf numFmtId="0" fontId="5" fillId="5" borderId="8" xfId="0" applyFont="1" applyFill="1" applyBorder="1" applyAlignment="1">
      <alignment horizontal="center"/>
    </xf>
    <xf numFmtId="0" fontId="5" fillId="5" borderId="3" xfId="0" applyFont="1" applyFill="1" applyBorder="1" applyAlignment="1">
      <alignment horizontal="center"/>
    </xf>
    <xf numFmtId="0" fontId="0" fillId="5" borderId="0" xfId="0" applyFill="1" applyBorder="1" applyAlignment="1">
      <alignment horizontal="center" wrapText="1"/>
    </xf>
    <xf numFmtId="0" fontId="10" fillId="5" borderId="25" xfId="0" applyFont="1" applyFill="1" applyBorder="1" applyAlignment="1">
      <alignment horizontal="center" vertical="center"/>
    </xf>
  </cellXfs>
  <cellStyles count="5">
    <cellStyle name="Comma" xfId="1" builtinId="3"/>
    <cellStyle name="Currency" xfId="4" builtinId="4"/>
    <cellStyle name="Normal" xfId="0" builtinId="0"/>
    <cellStyle name="Normal 2" xfId="2" xr:uid="{00000000-0005-0000-0000-000003000000}"/>
    <cellStyle name="Normal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826959</xdr:colOff>
      <xdr:row>18</xdr:row>
      <xdr:rowOff>96476</xdr:rowOff>
    </xdr:from>
    <xdr:to>
      <xdr:col>12</xdr:col>
      <xdr:colOff>45910</xdr:colOff>
      <xdr:row>21</xdr:row>
      <xdr:rowOff>79574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22984" y="4363676"/>
          <a:ext cx="981076" cy="554598"/>
        </a:xfrm>
        <a:prstGeom prst="rect">
          <a:avLst/>
        </a:prstGeom>
      </xdr:spPr>
    </xdr:pic>
    <xdr:clientData/>
  </xdr:twoCellAnchor>
  <xdr:twoCellAnchor editAs="oneCell">
    <xdr:from>
      <xdr:col>10</xdr:col>
      <xdr:colOff>352425</xdr:colOff>
      <xdr:row>21</xdr:row>
      <xdr:rowOff>93200</xdr:rowOff>
    </xdr:from>
    <xdr:to>
      <xdr:col>12</xdr:col>
      <xdr:colOff>520445</xdr:colOff>
      <xdr:row>22</xdr:row>
      <xdr:rowOff>188740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48450" y="4931900"/>
          <a:ext cx="1930145" cy="2860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J31"/>
  <sheetViews>
    <sheetView showGridLines="0" tabSelected="1" zoomScale="90" zoomScaleNormal="90" workbookViewId="0"/>
  </sheetViews>
  <sheetFormatPr defaultColWidth="9.140625" defaultRowHeight="15" x14ac:dyDescent="0.25"/>
  <cols>
    <col min="1" max="1" width="9.140625" style="4"/>
    <col min="2" max="2" width="2.85546875" style="7" customWidth="1"/>
    <col min="3" max="3" width="20.5703125" style="4" customWidth="1"/>
    <col min="4" max="7" width="12.28515625" style="4" bestFit="1" customWidth="1"/>
    <col min="8" max="8" width="11.42578125" style="4" customWidth="1"/>
    <col min="9" max="9" width="2.85546875" style="7" customWidth="1"/>
    <col min="10" max="16384" width="9.140625" style="4"/>
  </cols>
  <sheetData>
    <row r="1" spans="1:10" ht="47.25" customHeight="1" x14ac:dyDescent="0.25">
      <c r="A1" s="59"/>
      <c r="B1" s="62"/>
      <c r="C1" s="59"/>
      <c r="D1" s="59"/>
      <c r="E1" s="59"/>
      <c r="F1" s="59"/>
      <c r="G1" s="59"/>
      <c r="H1" s="59"/>
      <c r="I1" s="62"/>
      <c r="J1" s="59"/>
    </row>
    <row r="2" spans="1:10" ht="21" x14ac:dyDescent="0.35">
      <c r="A2" s="59"/>
      <c r="C2" s="85" t="s">
        <v>46</v>
      </c>
      <c r="D2" s="85"/>
      <c r="E2" s="85"/>
      <c r="F2" s="85"/>
      <c r="G2" s="85"/>
      <c r="H2" s="85"/>
      <c r="I2" s="46"/>
      <c r="J2" s="58"/>
    </row>
    <row r="3" spans="1:10" x14ac:dyDescent="0.25">
      <c r="A3" s="59"/>
      <c r="C3" s="7"/>
      <c r="D3" s="7"/>
      <c r="E3" s="7"/>
      <c r="F3" s="7"/>
      <c r="G3" s="7"/>
      <c r="H3" s="7"/>
      <c r="J3" s="59"/>
    </row>
    <row r="4" spans="1:10" x14ac:dyDescent="0.25">
      <c r="A4" s="59"/>
      <c r="C4" s="86" t="s">
        <v>47</v>
      </c>
      <c r="D4" s="86"/>
      <c r="E4" s="86"/>
      <c r="F4" s="86"/>
      <c r="G4" s="86"/>
      <c r="H4" s="86"/>
      <c r="I4" s="42"/>
      <c r="J4" s="59"/>
    </row>
    <row r="5" spans="1:10" x14ac:dyDescent="0.25">
      <c r="A5" s="59"/>
      <c r="C5" s="86" t="s">
        <v>48</v>
      </c>
      <c r="D5" s="86"/>
      <c r="E5" s="86"/>
      <c r="F5" s="86"/>
      <c r="G5" s="86"/>
      <c r="H5" s="86"/>
      <c r="I5" s="42"/>
      <c r="J5" s="59"/>
    </row>
    <row r="6" spans="1:10" x14ac:dyDescent="0.25">
      <c r="A6" s="59"/>
      <c r="C6" s="7"/>
      <c r="D6" s="7"/>
      <c r="E6" s="7"/>
      <c r="F6" s="7"/>
      <c r="G6" s="7"/>
      <c r="H6" s="7"/>
      <c r="J6" s="59"/>
    </row>
    <row r="7" spans="1:10" x14ac:dyDescent="0.25">
      <c r="A7" s="59"/>
      <c r="C7" s="7"/>
      <c r="D7" s="87" t="s">
        <v>15</v>
      </c>
      <c r="E7" s="88"/>
      <c r="F7" s="57" t="s">
        <v>69</v>
      </c>
      <c r="G7" s="7"/>
      <c r="H7" s="7"/>
      <c r="J7" s="59"/>
    </row>
    <row r="8" spans="1:10" x14ac:dyDescent="0.25">
      <c r="A8" s="59"/>
      <c r="C8" s="7"/>
      <c r="D8" s="87" t="s">
        <v>16</v>
      </c>
      <c r="E8" s="88"/>
      <c r="F8" s="57" t="s">
        <v>69</v>
      </c>
      <c r="G8" s="7"/>
      <c r="H8" s="7"/>
      <c r="J8" s="59"/>
    </row>
    <row r="9" spans="1:10" x14ac:dyDescent="0.25">
      <c r="A9" s="59"/>
      <c r="C9" s="7"/>
      <c r="D9" s="87" t="s">
        <v>18</v>
      </c>
      <c r="E9" s="88"/>
      <c r="F9" s="57" t="s">
        <v>69</v>
      </c>
      <c r="G9" s="7"/>
      <c r="H9" s="7"/>
      <c r="J9" s="59"/>
    </row>
    <row r="10" spans="1:10" x14ac:dyDescent="0.25">
      <c r="A10" s="59"/>
      <c r="C10" s="7"/>
      <c r="D10" s="7"/>
      <c r="E10" s="7"/>
      <c r="F10" s="7"/>
      <c r="G10" s="7"/>
      <c r="H10" s="7"/>
      <c r="J10" s="59"/>
    </row>
    <row r="11" spans="1:10" x14ac:dyDescent="0.25">
      <c r="A11" s="59"/>
      <c r="C11" s="90" t="s">
        <v>49</v>
      </c>
      <c r="D11" s="90"/>
      <c r="E11" s="90"/>
      <c r="F11" s="89" t="s">
        <v>20</v>
      </c>
      <c r="G11" s="89"/>
      <c r="H11" s="7"/>
      <c r="J11" s="59"/>
    </row>
    <row r="12" spans="1:10" x14ac:dyDescent="0.25">
      <c r="A12" s="59"/>
      <c r="C12" s="7" t="s">
        <v>32</v>
      </c>
      <c r="D12" s="7"/>
      <c r="E12" s="7"/>
      <c r="F12" s="7"/>
      <c r="G12" s="3">
        <f>IFERROR(VLOOKUP(F11, ImbeddedData!A19:B22, 2, FALSE), "No Landscape Type Selected")</f>
        <v>0.6</v>
      </c>
      <c r="H12" s="7"/>
      <c r="J12" s="59"/>
    </row>
    <row r="13" spans="1:10" x14ac:dyDescent="0.25">
      <c r="A13" s="59"/>
      <c r="C13" s="7"/>
      <c r="D13" s="7"/>
      <c r="E13" s="7"/>
      <c r="F13" s="7"/>
      <c r="G13" s="7"/>
      <c r="H13" s="7"/>
      <c r="J13" s="59"/>
    </row>
    <row r="14" spans="1:10" ht="15.75" x14ac:dyDescent="0.25">
      <c r="A14" s="59"/>
      <c r="C14" s="82" t="s">
        <v>45</v>
      </c>
      <c r="D14" s="83"/>
      <c r="E14" s="83"/>
      <c r="F14" s="83"/>
      <c r="G14" s="83"/>
      <c r="H14" s="84"/>
      <c r="I14" s="41"/>
      <c r="J14" s="59"/>
    </row>
    <row r="15" spans="1:10" ht="42" customHeight="1" x14ac:dyDescent="0.25">
      <c r="A15" s="59"/>
      <c r="C15" s="91" t="s">
        <v>54</v>
      </c>
      <c r="D15" s="92"/>
      <c r="E15" s="92"/>
      <c r="F15" s="92"/>
      <c r="G15" s="92"/>
      <c r="H15" s="93"/>
      <c r="I15" s="41"/>
      <c r="J15" s="59"/>
    </row>
    <row r="16" spans="1:10" x14ac:dyDescent="0.25">
      <c r="A16" s="59"/>
      <c r="C16" s="94" t="s">
        <v>0</v>
      </c>
      <c r="D16" s="77" t="s">
        <v>25</v>
      </c>
      <c r="E16" s="77" t="s">
        <v>27</v>
      </c>
      <c r="F16" s="77" t="s">
        <v>28</v>
      </c>
      <c r="G16" s="77" t="s">
        <v>29</v>
      </c>
      <c r="H16" s="81" t="s">
        <v>30</v>
      </c>
      <c r="I16" s="48"/>
      <c r="J16" s="59"/>
    </row>
    <row r="17" spans="1:10" x14ac:dyDescent="0.25">
      <c r="A17" s="59"/>
      <c r="C17" s="94"/>
      <c r="D17" s="39" t="s">
        <v>26</v>
      </c>
      <c r="E17" s="39" t="s">
        <v>26</v>
      </c>
      <c r="F17" s="39" t="s">
        <v>26</v>
      </c>
      <c r="G17" s="39" t="s">
        <v>26</v>
      </c>
      <c r="H17" s="81"/>
      <c r="I17" s="48"/>
      <c r="J17" s="59"/>
    </row>
    <row r="18" spans="1:10" x14ac:dyDescent="0.25">
      <c r="A18" s="59"/>
      <c r="C18" s="10" t="s">
        <v>1</v>
      </c>
      <c r="D18" s="39"/>
      <c r="E18" s="39"/>
      <c r="F18" s="39"/>
      <c r="G18" s="39"/>
      <c r="H18" s="44">
        <f t="shared" ref="H18:H29" si="0">SUM(D18:G18)</f>
        <v>0</v>
      </c>
      <c r="I18" s="43"/>
      <c r="J18" s="59"/>
    </row>
    <row r="19" spans="1:10" x14ac:dyDescent="0.25">
      <c r="A19" s="59"/>
      <c r="C19" s="10" t="s">
        <v>2</v>
      </c>
      <c r="D19" s="39"/>
      <c r="E19" s="39"/>
      <c r="F19" s="39"/>
      <c r="G19" s="39"/>
      <c r="H19" s="44">
        <f t="shared" si="0"/>
        <v>0</v>
      </c>
      <c r="I19" s="43"/>
      <c r="J19" s="59"/>
    </row>
    <row r="20" spans="1:10" x14ac:dyDescent="0.25">
      <c r="A20" s="59"/>
      <c r="C20" s="10" t="s">
        <v>3</v>
      </c>
      <c r="D20" s="39"/>
      <c r="E20" s="39"/>
      <c r="F20" s="39"/>
      <c r="G20" s="39"/>
      <c r="H20" s="44">
        <f t="shared" si="0"/>
        <v>0</v>
      </c>
      <c r="I20" s="43"/>
      <c r="J20" s="59"/>
    </row>
    <row r="21" spans="1:10" x14ac:dyDescent="0.25">
      <c r="A21" s="59"/>
      <c r="C21" s="10" t="s">
        <v>4</v>
      </c>
      <c r="D21" s="39"/>
      <c r="E21" s="39"/>
      <c r="F21" s="39"/>
      <c r="G21" s="39"/>
      <c r="H21" s="44">
        <f t="shared" si="0"/>
        <v>0</v>
      </c>
      <c r="I21" s="43"/>
      <c r="J21" s="59"/>
    </row>
    <row r="22" spans="1:10" x14ac:dyDescent="0.25">
      <c r="A22" s="59"/>
      <c r="C22" s="10" t="s">
        <v>5</v>
      </c>
      <c r="D22" s="39"/>
      <c r="E22" s="39"/>
      <c r="F22" s="39"/>
      <c r="G22" s="39"/>
      <c r="H22" s="44">
        <f t="shared" si="0"/>
        <v>0</v>
      </c>
      <c r="I22" s="43"/>
      <c r="J22" s="59"/>
    </row>
    <row r="23" spans="1:10" x14ac:dyDescent="0.25">
      <c r="A23" s="59"/>
      <c r="C23" s="10" t="s">
        <v>6</v>
      </c>
      <c r="D23" s="39"/>
      <c r="E23" s="39"/>
      <c r="F23" s="39"/>
      <c r="G23" s="39"/>
      <c r="H23" s="44">
        <f t="shared" si="0"/>
        <v>0</v>
      </c>
      <c r="I23" s="43"/>
      <c r="J23" s="59"/>
    </row>
    <row r="24" spans="1:10" x14ac:dyDescent="0.25">
      <c r="A24" s="59"/>
      <c r="C24" s="10" t="s">
        <v>7</v>
      </c>
      <c r="D24" s="39"/>
      <c r="E24" s="39"/>
      <c r="F24" s="39"/>
      <c r="G24" s="39"/>
      <c r="H24" s="44">
        <f t="shared" si="0"/>
        <v>0</v>
      </c>
      <c r="I24" s="43"/>
      <c r="J24" s="59"/>
    </row>
    <row r="25" spans="1:10" x14ac:dyDescent="0.25">
      <c r="A25" s="59"/>
      <c r="C25" s="10" t="s">
        <v>8</v>
      </c>
      <c r="D25" s="39"/>
      <c r="E25" s="39"/>
      <c r="F25" s="39"/>
      <c r="G25" s="39"/>
      <c r="H25" s="44">
        <f t="shared" si="0"/>
        <v>0</v>
      </c>
      <c r="I25" s="43"/>
      <c r="J25" s="59"/>
    </row>
    <row r="26" spans="1:10" x14ac:dyDescent="0.25">
      <c r="A26" s="59"/>
      <c r="C26" s="10" t="s">
        <v>9</v>
      </c>
      <c r="D26" s="39"/>
      <c r="E26" s="39"/>
      <c r="F26" s="39"/>
      <c r="G26" s="39"/>
      <c r="H26" s="44">
        <f t="shared" si="0"/>
        <v>0</v>
      </c>
      <c r="I26" s="43"/>
      <c r="J26" s="59"/>
    </row>
    <row r="27" spans="1:10" x14ac:dyDescent="0.25">
      <c r="A27" s="59"/>
      <c r="C27" s="10" t="s">
        <v>10</v>
      </c>
      <c r="D27" s="39"/>
      <c r="E27" s="39"/>
      <c r="F27" s="39"/>
      <c r="G27" s="39"/>
      <c r="H27" s="44">
        <f t="shared" si="0"/>
        <v>0</v>
      </c>
      <c r="I27" s="43"/>
      <c r="J27" s="59"/>
    </row>
    <row r="28" spans="1:10" x14ac:dyDescent="0.25">
      <c r="A28" s="59"/>
      <c r="C28" s="10" t="s">
        <v>11</v>
      </c>
      <c r="D28" s="39"/>
      <c r="E28" s="39"/>
      <c r="F28" s="39"/>
      <c r="G28" s="39"/>
      <c r="H28" s="44">
        <f t="shared" si="0"/>
        <v>0</v>
      </c>
      <c r="I28" s="43"/>
      <c r="J28" s="59"/>
    </row>
    <row r="29" spans="1:10" x14ac:dyDescent="0.25">
      <c r="A29" s="59"/>
      <c r="C29" s="11" t="s">
        <v>12</v>
      </c>
      <c r="D29" s="39"/>
      <c r="E29" s="39"/>
      <c r="F29" s="39"/>
      <c r="G29" s="39"/>
      <c r="H29" s="9">
        <f t="shared" si="0"/>
        <v>0</v>
      </c>
      <c r="I29" s="43"/>
      <c r="J29" s="59"/>
    </row>
    <row r="30" spans="1:10" x14ac:dyDescent="0.25">
      <c r="A30" s="59"/>
      <c r="C30" s="48"/>
      <c r="D30" s="61"/>
      <c r="E30" s="61"/>
      <c r="F30" s="61"/>
      <c r="G30" s="61"/>
      <c r="H30" s="43"/>
      <c r="I30" s="43"/>
      <c r="J30" s="59"/>
    </row>
    <row r="31" spans="1:10" ht="48" customHeight="1" x14ac:dyDescent="0.25">
      <c r="A31" s="59"/>
      <c r="B31" s="62"/>
      <c r="C31" s="59"/>
      <c r="D31" s="59"/>
      <c r="E31" s="59"/>
      <c r="F31" s="59"/>
      <c r="G31" s="59"/>
      <c r="H31" s="59"/>
      <c r="I31" s="62"/>
      <c r="J31" s="59"/>
    </row>
  </sheetData>
  <sheetProtection algorithmName="SHA-512" hashValue="hsvfX1Ts/1SywRoTllpVfUOcbQi7To9p4l2l+vNWXhB4TEL1XCGCr+40F+v4D2hsGAdgT4sffzTP1Xibm+Z6TQ==" saltValue="YzioPT882AZRHzjo2f3Txw==" spinCount="100000" sheet="1" objects="1" scenarios="1"/>
  <mergeCells count="12">
    <mergeCell ref="H16:H17"/>
    <mergeCell ref="C14:H14"/>
    <mergeCell ref="C2:H2"/>
    <mergeCell ref="C4:H4"/>
    <mergeCell ref="C5:H5"/>
    <mergeCell ref="D7:E7"/>
    <mergeCell ref="D8:E8"/>
    <mergeCell ref="D9:E9"/>
    <mergeCell ref="F11:G11"/>
    <mergeCell ref="C11:E11"/>
    <mergeCell ref="C15:H15"/>
    <mergeCell ref="C16:C17"/>
  </mergeCells>
  <pageMargins left="0.7" right="0.7" top="0.75" bottom="0.75" header="0.3" footer="0.3"/>
  <pageSetup scale="96" orientation="portrait" r:id="rId1"/>
  <picture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ImbeddedData!$A$20:$A$22</xm:f>
          </x14:formula1>
          <xm:sqref>F11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37"/>
  <sheetViews>
    <sheetView workbookViewId="0">
      <selection activeCell="A33" sqref="A33"/>
    </sheetView>
  </sheetViews>
  <sheetFormatPr defaultRowHeight="15" x14ac:dyDescent="0.25"/>
  <cols>
    <col min="1" max="1" width="22.5703125" bestFit="1" customWidth="1"/>
    <col min="2" max="2" width="17.5703125" bestFit="1" customWidth="1"/>
    <col min="3" max="3" width="22.7109375" bestFit="1" customWidth="1"/>
    <col min="4" max="4" width="19.7109375" bestFit="1" customWidth="1"/>
    <col min="6" max="6" width="25.5703125" bestFit="1" customWidth="1"/>
    <col min="7" max="7" width="17.5703125" bestFit="1" customWidth="1"/>
    <col min="8" max="8" width="22.7109375" bestFit="1" customWidth="1"/>
    <col min="9" max="9" width="19.7109375" bestFit="1" customWidth="1"/>
  </cols>
  <sheetData>
    <row r="2" spans="1:9" x14ac:dyDescent="0.25">
      <c r="A2" t="s">
        <v>35</v>
      </c>
    </row>
    <row r="3" spans="1:9" x14ac:dyDescent="0.25">
      <c r="A3" t="s">
        <v>58</v>
      </c>
    </row>
    <row r="5" spans="1:9" x14ac:dyDescent="0.25">
      <c r="A5" t="s">
        <v>41</v>
      </c>
      <c r="B5" t="s">
        <v>42</v>
      </c>
      <c r="C5" t="s">
        <v>36</v>
      </c>
      <c r="D5" t="s">
        <v>56</v>
      </c>
      <c r="F5" t="s">
        <v>57</v>
      </c>
      <c r="G5" t="s">
        <v>42</v>
      </c>
      <c r="H5" t="s">
        <v>36</v>
      </c>
      <c r="I5" t="s">
        <v>56</v>
      </c>
    </row>
    <row r="6" spans="1:9" x14ac:dyDescent="0.25">
      <c r="A6">
        <v>1</v>
      </c>
      <c r="B6" s="1">
        <v>2.96</v>
      </c>
      <c r="C6" s="1">
        <v>50.8</v>
      </c>
      <c r="D6" s="1">
        <v>1.52</v>
      </c>
      <c r="F6">
        <v>1</v>
      </c>
      <c r="G6" s="1">
        <v>3.11</v>
      </c>
      <c r="H6" s="1">
        <v>52.72</v>
      </c>
      <c r="I6" s="1">
        <v>0.89</v>
      </c>
    </row>
    <row r="7" spans="1:9" x14ac:dyDescent="0.25">
      <c r="A7">
        <v>2</v>
      </c>
      <c r="B7" s="1">
        <v>3.57</v>
      </c>
      <c r="C7" s="1">
        <v>55.85</v>
      </c>
      <c r="D7" s="1">
        <v>1.1200000000000001</v>
      </c>
      <c r="F7">
        <v>2</v>
      </c>
      <c r="G7" s="1">
        <v>3.69</v>
      </c>
      <c r="H7" s="1">
        <v>55.92</v>
      </c>
      <c r="I7" s="1">
        <v>0.28999999999999998</v>
      </c>
    </row>
    <row r="8" spans="1:9" x14ac:dyDescent="0.25">
      <c r="A8">
        <v>3</v>
      </c>
      <c r="B8" s="1">
        <v>4.84</v>
      </c>
      <c r="C8" s="1">
        <v>62.82</v>
      </c>
      <c r="D8" s="1">
        <v>1.72</v>
      </c>
      <c r="F8">
        <v>3</v>
      </c>
      <c r="G8" s="1">
        <v>4.96</v>
      </c>
      <c r="H8" s="1">
        <v>64.400000000000006</v>
      </c>
      <c r="I8" s="1">
        <v>0.71</v>
      </c>
    </row>
    <row r="9" spans="1:9" x14ac:dyDescent="0.25">
      <c r="A9">
        <v>4</v>
      </c>
      <c r="B9" s="1">
        <v>5.4</v>
      </c>
      <c r="C9" s="1">
        <v>70</v>
      </c>
      <c r="D9" s="1">
        <v>1.99</v>
      </c>
      <c r="F9">
        <v>4</v>
      </c>
      <c r="G9" s="1">
        <v>6.48</v>
      </c>
      <c r="H9" s="1">
        <v>72.59</v>
      </c>
      <c r="I9" s="1">
        <v>0.54</v>
      </c>
    </row>
    <row r="10" spans="1:9" x14ac:dyDescent="0.25">
      <c r="A10">
        <v>5</v>
      </c>
      <c r="B10" s="1">
        <v>6.41</v>
      </c>
      <c r="C10" s="1">
        <v>75.849999999999994</v>
      </c>
      <c r="D10" s="1">
        <v>3.02</v>
      </c>
      <c r="F10">
        <v>5</v>
      </c>
      <c r="G10" s="1">
        <v>7.56</v>
      </c>
      <c r="H10" s="1">
        <v>77.31</v>
      </c>
      <c r="I10" s="1">
        <v>1.19</v>
      </c>
    </row>
    <row r="11" spans="1:9" x14ac:dyDescent="0.25">
      <c r="A11">
        <v>6</v>
      </c>
      <c r="B11" s="1">
        <v>6.83</v>
      </c>
      <c r="C11" s="1">
        <v>82.8</v>
      </c>
      <c r="D11" s="1">
        <v>0.97</v>
      </c>
      <c r="F11">
        <v>6</v>
      </c>
      <c r="G11" s="1">
        <v>7.55</v>
      </c>
      <c r="H11" s="1">
        <v>83.43</v>
      </c>
      <c r="I11" s="1">
        <v>0.76</v>
      </c>
    </row>
    <row r="12" spans="1:9" x14ac:dyDescent="0.25">
      <c r="A12">
        <v>7</v>
      </c>
      <c r="B12" s="1">
        <v>8.02</v>
      </c>
      <c r="C12" s="1">
        <v>84.9</v>
      </c>
      <c r="D12" s="1">
        <v>1.42</v>
      </c>
      <c r="F12">
        <v>7</v>
      </c>
      <c r="G12" s="1">
        <v>8.18</v>
      </c>
      <c r="H12" s="1">
        <v>85.67</v>
      </c>
      <c r="I12" s="1">
        <v>1.21</v>
      </c>
    </row>
    <row r="13" spans="1:9" x14ac:dyDescent="0.25">
      <c r="A13">
        <v>8</v>
      </c>
      <c r="B13" s="1">
        <v>7.57</v>
      </c>
      <c r="C13" s="1">
        <v>85.36</v>
      </c>
      <c r="D13" s="1">
        <v>1.18</v>
      </c>
      <c r="F13">
        <v>8</v>
      </c>
      <c r="G13" s="1">
        <v>7.85</v>
      </c>
      <c r="H13" s="1">
        <v>85.08</v>
      </c>
      <c r="I13" s="1">
        <v>1.1499999999999999</v>
      </c>
    </row>
    <row r="14" spans="1:9" x14ac:dyDescent="0.25">
      <c r="A14">
        <v>9</v>
      </c>
      <c r="B14" s="1">
        <v>5.53</v>
      </c>
      <c r="C14" s="1">
        <v>78.709999999999994</v>
      </c>
      <c r="D14" s="1">
        <v>2.93</v>
      </c>
      <c r="F14">
        <v>9</v>
      </c>
      <c r="G14" s="1">
        <v>6.55</v>
      </c>
      <c r="H14" s="1">
        <v>78.98</v>
      </c>
      <c r="I14" s="1">
        <v>0.92</v>
      </c>
    </row>
    <row r="15" spans="1:9" x14ac:dyDescent="0.25">
      <c r="A15">
        <v>10</v>
      </c>
      <c r="B15" s="1">
        <v>4.5599999999999996</v>
      </c>
      <c r="C15" s="1">
        <v>70.78</v>
      </c>
      <c r="D15" s="1">
        <v>2.1</v>
      </c>
      <c r="F15">
        <v>10</v>
      </c>
      <c r="G15" s="1">
        <v>4.66</v>
      </c>
      <c r="H15" s="1">
        <v>70.28</v>
      </c>
      <c r="I15" s="1">
        <v>1.97</v>
      </c>
    </row>
    <row r="16" spans="1:9" x14ac:dyDescent="0.25">
      <c r="A16">
        <v>11</v>
      </c>
      <c r="B16" s="1">
        <v>3.21</v>
      </c>
      <c r="C16" s="1">
        <v>60.51</v>
      </c>
      <c r="D16" s="1">
        <v>1.1000000000000001</v>
      </c>
      <c r="F16">
        <v>11</v>
      </c>
      <c r="G16" s="1">
        <v>3.52</v>
      </c>
      <c r="H16" s="1">
        <v>62.07</v>
      </c>
      <c r="I16" s="1">
        <v>0.72</v>
      </c>
    </row>
    <row r="17" spans="1:9" x14ac:dyDescent="0.25">
      <c r="A17">
        <v>12</v>
      </c>
      <c r="B17" s="1">
        <v>2.39</v>
      </c>
      <c r="C17" s="1">
        <v>53.07</v>
      </c>
      <c r="D17" s="1">
        <v>1.22</v>
      </c>
      <c r="F17">
        <v>12</v>
      </c>
      <c r="G17" s="1">
        <v>2.0299999999999998</v>
      </c>
      <c r="H17" s="1">
        <v>52.86</v>
      </c>
      <c r="I17" s="1">
        <v>1.43</v>
      </c>
    </row>
    <row r="19" spans="1:9" x14ac:dyDescent="0.25">
      <c r="A19" t="s">
        <v>19</v>
      </c>
    </row>
    <row r="20" spans="1:9" x14ac:dyDescent="0.25">
      <c r="A20" t="s">
        <v>20</v>
      </c>
      <c r="B20">
        <v>0.6</v>
      </c>
    </row>
    <row r="21" spans="1:9" x14ac:dyDescent="0.25">
      <c r="A21" t="s">
        <v>21</v>
      </c>
      <c r="B21">
        <v>0.3</v>
      </c>
    </row>
    <row r="22" spans="1:9" x14ac:dyDescent="0.25">
      <c r="A22" t="s">
        <v>22</v>
      </c>
      <c r="B22">
        <v>0.45</v>
      </c>
    </row>
    <row r="24" spans="1:9" x14ac:dyDescent="0.25">
      <c r="A24" t="s">
        <v>53</v>
      </c>
    </row>
    <row r="25" spans="1:9" x14ac:dyDescent="0.25">
      <c r="A25" s="80">
        <f>B32</f>
        <v>1.155</v>
      </c>
      <c r="F25" s="1"/>
      <c r="G25" s="2"/>
      <c r="H25" s="1"/>
    </row>
    <row r="26" spans="1:9" x14ac:dyDescent="0.25">
      <c r="A26" t="s">
        <v>75</v>
      </c>
      <c r="F26" s="1"/>
      <c r="G26" s="2"/>
      <c r="H26" s="1"/>
    </row>
    <row r="27" spans="1:9" x14ac:dyDescent="0.25">
      <c r="A27" t="s">
        <v>74</v>
      </c>
      <c r="F27" s="1"/>
      <c r="G27" s="2"/>
      <c r="H27" s="1"/>
    </row>
    <row r="28" spans="1:9" x14ac:dyDescent="0.25">
      <c r="A28" t="s">
        <v>55</v>
      </c>
      <c r="F28" s="1"/>
      <c r="G28" s="2"/>
      <c r="H28" s="1"/>
    </row>
    <row r="29" spans="1:9" x14ac:dyDescent="0.25">
      <c r="A29" t="s">
        <v>70</v>
      </c>
      <c r="B29" s="78">
        <v>36.06</v>
      </c>
      <c r="F29" s="1"/>
      <c r="G29" s="2"/>
      <c r="H29" s="1"/>
    </row>
    <row r="30" spans="1:9" x14ac:dyDescent="0.25">
      <c r="A30" t="s">
        <v>71</v>
      </c>
      <c r="B30" s="78">
        <v>33.24</v>
      </c>
      <c r="F30" s="1"/>
      <c r="G30" s="2"/>
      <c r="H30" s="1"/>
    </row>
    <row r="31" spans="1:9" x14ac:dyDescent="0.25">
      <c r="A31" t="s">
        <v>72</v>
      </c>
      <c r="B31" s="78">
        <f>B29+B30</f>
        <v>69.300000000000011</v>
      </c>
      <c r="F31" s="1"/>
      <c r="G31" s="2"/>
      <c r="H31" s="1"/>
    </row>
    <row r="32" spans="1:9" x14ac:dyDescent="0.25">
      <c r="A32" t="s">
        <v>73</v>
      </c>
      <c r="B32" s="78">
        <f>(B31/6000)*100</f>
        <v>1.155</v>
      </c>
      <c r="F32" s="1"/>
      <c r="G32" s="2"/>
      <c r="H32" s="1"/>
    </row>
    <row r="33" spans="2:8" x14ac:dyDescent="0.25">
      <c r="B33" s="79"/>
      <c r="F33" s="1"/>
      <c r="G33" s="2"/>
      <c r="H33" s="1"/>
    </row>
    <row r="34" spans="2:8" x14ac:dyDescent="0.25">
      <c r="F34" s="1"/>
      <c r="G34" s="2"/>
      <c r="H34" s="1"/>
    </row>
    <row r="35" spans="2:8" x14ac:dyDescent="0.25">
      <c r="F35" s="1"/>
      <c r="G35" s="2"/>
      <c r="H35" s="1"/>
    </row>
    <row r="36" spans="2:8" x14ac:dyDescent="0.25">
      <c r="F36" s="1"/>
      <c r="G36" s="2"/>
      <c r="H36" s="1"/>
    </row>
    <row r="37" spans="2:8" x14ac:dyDescent="0.25">
      <c r="F37" s="1"/>
      <c r="G37" s="2"/>
      <c r="H37"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O25"/>
  <sheetViews>
    <sheetView showGridLines="0" zoomScaleNormal="100" workbookViewId="0">
      <selection activeCell="D6" sqref="D6"/>
    </sheetView>
  </sheetViews>
  <sheetFormatPr defaultColWidth="9.140625" defaultRowHeight="15" x14ac:dyDescent="0.25"/>
  <cols>
    <col min="1" max="1" width="9.140625" style="4"/>
    <col min="2" max="2" width="2.85546875" style="4" customWidth="1"/>
    <col min="3" max="3" width="11.85546875" style="4" customWidth="1"/>
    <col min="4" max="4" width="11.42578125" style="4" bestFit="1" customWidth="1"/>
    <col min="5" max="5" width="15.42578125" style="4" customWidth="1"/>
    <col min="6" max="6" width="10.42578125" style="4" customWidth="1"/>
    <col min="7" max="7" width="11.85546875" style="4" bestFit="1" customWidth="1"/>
    <col min="8" max="8" width="6.140625" style="4" customWidth="1"/>
    <col min="9" max="9" width="11.85546875" style="4" bestFit="1" customWidth="1"/>
    <col min="10" max="10" width="11.42578125" style="4" customWidth="1"/>
    <col min="11" max="11" width="16" style="4" customWidth="1"/>
    <col min="12" max="12" width="10.42578125" style="4" customWidth="1"/>
    <col min="13" max="13" width="11.85546875" style="4" bestFit="1" customWidth="1"/>
    <col min="14" max="14" width="2.85546875" style="4" customWidth="1"/>
    <col min="15" max="20" width="9.140625" style="4"/>
    <col min="21" max="21" width="9.140625" style="4" customWidth="1"/>
    <col min="22" max="16384" width="9.140625" style="4"/>
  </cols>
  <sheetData>
    <row r="1" spans="1:15" ht="48" customHeight="1" x14ac:dyDescent="0.25">
      <c r="A1" s="59"/>
      <c r="B1" s="59"/>
      <c r="C1" s="59"/>
      <c r="D1" s="59"/>
      <c r="E1" s="59"/>
      <c r="F1" s="59"/>
      <c r="G1" s="59"/>
      <c r="H1" s="59"/>
      <c r="I1" s="59"/>
      <c r="J1" s="59"/>
      <c r="K1" s="59"/>
      <c r="L1" s="59"/>
      <c r="M1" s="59"/>
      <c r="N1" s="59"/>
      <c r="O1" s="59"/>
    </row>
    <row r="2" spans="1:15" ht="21" x14ac:dyDescent="0.35">
      <c r="A2" s="59"/>
      <c r="C2" s="85" t="s">
        <v>31</v>
      </c>
      <c r="D2" s="85"/>
      <c r="E2" s="85"/>
      <c r="F2" s="85"/>
      <c r="G2" s="85"/>
      <c r="H2" s="85"/>
      <c r="I2" s="85"/>
      <c r="J2" s="85"/>
      <c r="K2" s="85"/>
      <c r="L2" s="85"/>
      <c r="M2" s="85"/>
      <c r="O2" s="59"/>
    </row>
    <row r="3" spans="1:15" x14ac:dyDescent="0.25">
      <c r="A3" s="59"/>
      <c r="O3" s="59"/>
    </row>
    <row r="4" spans="1:15" x14ac:dyDescent="0.25">
      <c r="A4" s="59"/>
      <c r="C4" s="107" t="s">
        <v>43</v>
      </c>
      <c r="D4" s="108"/>
      <c r="E4" s="108"/>
      <c r="F4" s="108"/>
      <c r="G4" s="109"/>
      <c r="I4" s="107" t="s">
        <v>44</v>
      </c>
      <c r="J4" s="108"/>
      <c r="K4" s="108"/>
      <c r="L4" s="108"/>
      <c r="M4" s="109"/>
      <c r="O4" s="59"/>
    </row>
    <row r="5" spans="1:15" s="5" customFormat="1" ht="45" x14ac:dyDescent="0.25">
      <c r="A5" s="60"/>
      <c r="C5" s="74" t="s">
        <v>0</v>
      </c>
      <c r="D5" s="75" t="s">
        <v>62</v>
      </c>
      <c r="E5" s="75" t="s">
        <v>61</v>
      </c>
      <c r="F5" s="75" t="s">
        <v>68</v>
      </c>
      <c r="G5" s="76" t="s">
        <v>63</v>
      </c>
      <c r="I5" s="74" t="s">
        <v>0</v>
      </c>
      <c r="J5" s="75" t="s">
        <v>62</v>
      </c>
      <c r="K5" s="75" t="s">
        <v>61</v>
      </c>
      <c r="L5" s="75" t="s">
        <v>68</v>
      </c>
      <c r="M5" s="76" t="s">
        <v>63</v>
      </c>
      <c r="O5" s="60"/>
    </row>
    <row r="6" spans="1:15" x14ac:dyDescent="0.25">
      <c r="A6" s="59"/>
      <c r="C6" s="25" t="s">
        <v>1</v>
      </c>
      <c r="D6" s="28" t="str">
        <f>'Water Collection'!H6</f>
        <v/>
      </c>
      <c r="E6" s="28" t="str">
        <f>'Water Use'!J6</f>
        <v>--</v>
      </c>
      <c r="F6" s="28" t="str">
        <f>IF(E6&gt;=D6, D6, E6)</f>
        <v/>
      </c>
      <c r="G6" s="29" t="str">
        <f>IFERROR(IF(E6-D6&gt;=0, E6-D6, "--"), "--")</f>
        <v>--</v>
      </c>
      <c r="I6" s="25" t="s">
        <v>1</v>
      </c>
      <c r="J6" s="28" t="str">
        <f>'Dry Year_Water Collection'!H6</f>
        <v/>
      </c>
      <c r="K6" s="28" t="str">
        <f>'Dry Year_Water Use'!J6</f>
        <v>--</v>
      </c>
      <c r="L6" s="28" t="str">
        <f>IF(K6&gt;=J6, J6, K6)</f>
        <v/>
      </c>
      <c r="M6" s="29" t="str">
        <f t="shared" ref="M6:M17" si="0">IFERROR(IF(K6-J6&gt;=0, K6-J6, "--"), "--")</f>
        <v>--</v>
      </c>
      <c r="O6" s="59"/>
    </row>
    <row r="7" spans="1:15" x14ac:dyDescent="0.25">
      <c r="A7" s="59"/>
      <c r="C7" s="26" t="s">
        <v>2</v>
      </c>
      <c r="D7" s="30" t="str">
        <f>'Water Collection'!H7</f>
        <v/>
      </c>
      <c r="E7" s="30" t="str">
        <f>'Water Use'!J7</f>
        <v>--</v>
      </c>
      <c r="F7" s="30" t="str">
        <f t="shared" ref="F7:F17" si="1">IF(E7&gt;=D7, D7, E7)</f>
        <v/>
      </c>
      <c r="G7" s="31" t="str">
        <f t="shared" ref="G7:G17" si="2">IFERROR(IF(E7-D7&gt;=0, E7-D7, "--"), "--")</f>
        <v>--</v>
      </c>
      <c r="I7" s="26" t="s">
        <v>2</v>
      </c>
      <c r="J7" s="30" t="str">
        <f>'Dry Year_Water Collection'!H7</f>
        <v/>
      </c>
      <c r="K7" s="30" t="str">
        <f>'Dry Year_Water Use'!J7</f>
        <v>--</v>
      </c>
      <c r="L7" s="30" t="str">
        <f t="shared" ref="L7:L17" si="3">IF(K7&gt;=J7, J7, K7)</f>
        <v/>
      </c>
      <c r="M7" s="31" t="str">
        <f t="shared" si="0"/>
        <v>--</v>
      </c>
      <c r="O7" s="59"/>
    </row>
    <row r="8" spans="1:15" x14ac:dyDescent="0.25">
      <c r="A8" s="59"/>
      <c r="C8" s="26" t="s">
        <v>3</v>
      </c>
      <c r="D8" s="30" t="str">
        <f>'Water Collection'!H8</f>
        <v/>
      </c>
      <c r="E8" s="30" t="str">
        <f>'Water Use'!J8</f>
        <v>--</v>
      </c>
      <c r="F8" s="30" t="str">
        <f t="shared" si="1"/>
        <v/>
      </c>
      <c r="G8" s="31" t="str">
        <f>IFERROR(IF(E8-D8&gt;=0, E8-D8, "--"), "--")</f>
        <v>--</v>
      </c>
      <c r="I8" s="26" t="s">
        <v>3</v>
      </c>
      <c r="J8" s="30" t="str">
        <f>'Dry Year_Water Collection'!H8</f>
        <v/>
      </c>
      <c r="K8" s="30" t="str">
        <f>'Dry Year_Water Use'!J8</f>
        <v>--</v>
      </c>
      <c r="L8" s="30" t="str">
        <f t="shared" si="3"/>
        <v/>
      </c>
      <c r="M8" s="31" t="str">
        <f>IFERROR(IF(K8-J8&gt;=0, K8-J8, "--"), "--")</f>
        <v>--</v>
      </c>
      <c r="O8" s="59"/>
    </row>
    <row r="9" spans="1:15" x14ac:dyDescent="0.25">
      <c r="A9" s="59"/>
      <c r="C9" s="26" t="s">
        <v>4</v>
      </c>
      <c r="D9" s="30" t="str">
        <f>'Water Collection'!H9</f>
        <v/>
      </c>
      <c r="E9" s="30" t="str">
        <f>'Water Use'!J9</f>
        <v>--</v>
      </c>
      <c r="F9" s="30" t="str">
        <f t="shared" si="1"/>
        <v/>
      </c>
      <c r="G9" s="31" t="str">
        <f t="shared" si="2"/>
        <v>--</v>
      </c>
      <c r="I9" s="26" t="s">
        <v>4</v>
      </c>
      <c r="J9" s="30" t="str">
        <f>'Dry Year_Water Collection'!H9</f>
        <v/>
      </c>
      <c r="K9" s="30" t="str">
        <f>'Dry Year_Water Use'!J9</f>
        <v>--</v>
      </c>
      <c r="L9" s="30" t="str">
        <f t="shared" si="3"/>
        <v/>
      </c>
      <c r="M9" s="31" t="str">
        <f t="shared" si="0"/>
        <v>--</v>
      </c>
      <c r="O9" s="59"/>
    </row>
    <row r="10" spans="1:15" x14ac:dyDescent="0.25">
      <c r="A10" s="59"/>
      <c r="C10" s="26" t="s">
        <v>5</v>
      </c>
      <c r="D10" s="30" t="str">
        <f>'Water Collection'!H10</f>
        <v/>
      </c>
      <c r="E10" s="30" t="str">
        <f>'Water Use'!J10</f>
        <v>--</v>
      </c>
      <c r="F10" s="30" t="str">
        <f t="shared" si="1"/>
        <v/>
      </c>
      <c r="G10" s="31" t="str">
        <f t="shared" si="2"/>
        <v>--</v>
      </c>
      <c r="I10" s="26" t="s">
        <v>5</v>
      </c>
      <c r="J10" s="30" t="str">
        <f>'Dry Year_Water Collection'!H10</f>
        <v/>
      </c>
      <c r="K10" s="30" t="str">
        <f>'Dry Year_Water Use'!J10</f>
        <v>--</v>
      </c>
      <c r="L10" s="30" t="str">
        <f t="shared" si="3"/>
        <v/>
      </c>
      <c r="M10" s="31" t="str">
        <f t="shared" si="0"/>
        <v>--</v>
      </c>
      <c r="O10" s="59"/>
    </row>
    <row r="11" spans="1:15" x14ac:dyDescent="0.25">
      <c r="A11" s="59"/>
      <c r="C11" s="26" t="s">
        <v>6</v>
      </c>
      <c r="D11" s="30" t="str">
        <f>'Water Collection'!H11</f>
        <v/>
      </c>
      <c r="E11" s="30" t="str">
        <f>'Water Use'!J11</f>
        <v>--</v>
      </c>
      <c r="F11" s="30" t="str">
        <f t="shared" si="1"/>
        <v/>
      </c>
      <c r="G11" s="31" t="str">
        <f t="shared" si="2"/>
        <v>--</v>
      </c>
      <c r="I11" s="26" t="s">
        <v>6</v>
      </c>
      <c r="J11" s="30" t="str">
        <f>'Dry Year_Water Collection'!H11</f>
        <v/>
      </c>
      <c r="K11" s="30" t="str">
        <f>'Dry Year_Water Use'!J11</f>
        <v>--</v>
      </c>
      <c r="L11" s="30" t="str">
        <f t="shared" si="3"/>
        <v/>
      </c>
      <c r="M11" s="31" t="str">
        <f t="shared" si="0"/>
        <v>--</v>
      </c>
      <c r="O11" s="59"/>
    </row>
    <row r="12" spans="1:15" x14ac:dyDescent="0.25">
      <c r="A12" s="59"/>
      <c r="C12" s="26" t="s">
        <v>7</v>
      </c>
      <c r="D12" s="30" t="str">
        <f>'Water Collection'!H12</f>
        <v/>
      </c>
      <c r="E12" s="30" t="str">
        <f>'Water Use'!J12</f>
        <v>--</v>
      </c>
      <c r="F12" s="30" t="str">
        <f t="shared" si="1"/>
        <v/>
      </c>
      <c r="G12" s="31" t="str">
        <f t="shared" si="2"/>
        <v>--</v>
      </c>
      <c r="I12" s="26" t="s">
        <v>7</v>
      </c>
      <c r="J12" s="30" t="str">
        <f>'Dry Year_Water Collection'!H12</f>
        <v/>
      </c>
      <c r="K12" s="30" t="str">
        <f>'Dry Year_Water Use'!J12</f>
        <v>--</v>
      </c>
      <c r="L12" s="30" t="str">
        <f t="shared" si="3"/>
        <v/>
      </c>
      <c r="M12" s="31" t="str">
        <f t="shared" si="0"/>
        <v>--</v>
      </c>
      <c r="O12" s="59"/>
    </row>
    <row r="13" spans="1:15" x14ac:dyDescent="0.25">
      <c r="A13" s="59"/>
      <c r="C13" s="26" t="s">
        <v>8</v>
      </c>
      <c r="D13" s="30" t="str">
        <f>'Water Collection'!H13</f>
        <v/>
      </c>
      <c r="E13" s="30" t="str">
        <f>'Water Use'!J13</f>
        <v>--</v>
      </c>
      <c r="F13" s="30" t="str">
        <f t="shared" si="1"/>
        <v/>
      </c>
      <c r="G13" s="31" t="str">
        <f t="shared" si="2"/>
        <v>--</v>
      </c>
      <c r="I13" s="26" t="s">
        <v>8</v>
      </c>
      <c r="J13" s="30" t="str">
        <f>'Dry Year_Water Collection'!H13</f>
        <v/>
      </c>
      <c r="K13" s="30" t="str">
        <f>'Dry Year_Water Use'!J13</f>
        <v>--</v>
      </c>
      <c r="L13" s="30" t="str">
        <f t="shared" si="3"/>
        <v/>
      </c>
      <c r="M13" s="31" t="str">
        <f t="shared" si="0"/>
        <v>--</v>
      </c>
      <c r="O13" s="59"/>
    </row>
    <row r="14" spans="1:15" x14ac:dyDescent="0.25">
      <c r="A14" s="59"/>
      <c r="C14" s="26" t="s">
        <v>9</v>
      </c>
      <c r="D14" s="30" t="str">
        <f>'Water Collection'!H14</f>
        <v/>
      </c>
      <c r="E14" s="30" t="str">
        <f>'Water Use'!J14</f>
        <v>--</v>
      </c>
      <c r="F14" s="30" t="str">
        <f t="shared" si="1"/>
        <v/>
      </c>
      <c r="G14" s="31" t="str">
        <f t="shared" si="2"/>
        <v>--</v>
      </c>
      <c r="I14" s="26" t="s">
        <v>9</v>
      </c>
      <c r="J14" s="30" t="str">
        <f>'Dry Year_Water Collection'!H14</f>
        <v/>
      </c>
      <c r="K14" s="30" t="str">
        <f>'Dry Year_Water Use'!J14</f>
        <v>--</v>
      </c>
      <c r="L14" s="30" t="str">
        <f t="shared" si="3"/>
        <v/>
      </c>
      <c r="M14" s="31" t="str">
        <f t="shared" si="0"/>
        <v>--</v>
      </c>
      <c r="O14" s="59"/>
    </row>
    <row r="15" spans="1:15" x14ac:dyDescent="0.25">
      <c r="A15" s="59"/>
      <c r="C15" s="26" t="s">
        <v>10</v>
      </c>
      <c r="D15" s="30" t="str">
        <f>'Water Collection'!H15</f>
        <v/>
      </c>
      <c r="E15" s="30" t="str">
        <f>'Water Use'!J15</f>
        <v>--</v>
      </c>
      <c r="F15" s="30" t="str">
        <f t="shared" si="1"/>
        <v/>
      </c>
      <c r="G15" s="31" t="str">
        <f t="shared" si="2"/>
        <v>--</v>
      </c>
      <c r="I15" s="26" t="s">
        <v>10</v>
      </c>
      <c r="J15" s="30" t="str">
        <f>'Dry Year_Water Collection'!H15</f>
        <v/>
      </c>
      <c r="K15" s="30" t="str">
        <f>'Dry Year_Water Use'!J15</f>
        <v>--</v>
      </c>
      <c r="L15" s="30" t="str">
        <f t="shared" si="3"/>
        <v/>
      </c>
      <c r="M15" s="31" t="str">
        <f t="shared" si="0"/>
        <v>--</v>
      </c>
      <c r="O15" s="59"/>
    </row>
    <row r="16" spans="1:15" x14ac:dyDescent="0.25">
      <c r="A16" s="59"/>
      <c r="C16" s="26" t="s">
        <v>11</v>
      </c>
      <c r="D16" s="30" t="str">
        <f>'Water Collection'!H16</f>
        <v/>
      </c>
      <c r="E16" s="30" t="str">
        <f>'Water Use'!J16</f>
        <v>--</v>
      </c>
      <c r="F16" s="30" t="str">
        <f t="shared" si="1"/>
        <v/>
      </c>
      <c r="G16" s="31" t="str">
        <f t="shared" si="2"/>
        <v>--</v>
      </c>
      <c r="I16" s="26" t="s">
        <v>11</v>
      </c>
      <c r="J16" s="30" t="str">
        <f>'Dry Year_Water Collection'!H16</f>
        <v/>
      </c>
      <c r="K16" s="30" t="str">
        <f>'Dry Year_Water Use'!J16</f>
        <v>--</v>
      </c>
      <c r="L16" s="30" t="str">
        <f t="shared" si="3"/>
        <v/>
      </c>
      <c r="M16" s="31" t="str">
        <f t="shared" si="0"/>
        <v>--</v>
      </c>
      <c r="O16" s="59"/>
    </row>
    <row r="17" spans="1:15" x14ac:dyDescent="0.25">
      <c r="A17" s="59"/>
      <c r="C17" s="27" t="s">
        <v>12</v>
      </c>
      <c r="D17" s="32" t="str">
        <f>'Water Collection'!H17</f>
        <v/>
      </c>
      <c r="E17" s="32" t="str">
        <f>'Water Use'!J17</f>
        <v>--</v>
      </c>
      <c r="F17" s="32" t="str">
        <f t="shared" si="1"/>
        <v/>
      </c>
      <c r="G17" s="33" t="str">
        <f t="shared" si="2"/>
        <v>--</v>
      </c>
      <c r="I17" s="27" t="s">
        <v>12</v>
      </c>
      <c r="J17" s="32" t="str">
        <f>'Dry Year_Water Collection'!H17</f>
        <v/>
      </c>
      <c r="K17" s="32" t="str">
        <f>'Dry Year_Water Use'!J17</f>
        <v>--</v>
      </c>
      <c r="L17" s="32" t="str">
        <f t="shared" si="3"/>
        <v/>
      </c>
      <c r="M17" s="33" t="str">
        <f t="shared" si="0"/>
        <v>--</v>
      </c>
      <c r="O17" s="59"/>
    </row>
    <row r="18" spans="1:15" ht="15.75" thickBot="1" x14ac:dyDescent="0.3">
      <c r="A18" s="59"/>
      <c r="O18" s="59"/>
    </row>
    <row r="19" spans="1:15" x14ac:dyDescent="0.25">
      <c r="A19" s="59"/>
      <c r="C19" s="40" t="s">
        <v>52</v>
      </c>
      <c r="F19" s="65"/>
      <c r="G19" s="66"/>
      <c r="H19" s="66"/>
      <c r="I19" s="67" t="s">
        <v>33</v>
      </c>
      <c r="J19" s="68" t="s">
        <v>34</v>
      </c>
      <c r="O19" s="59"/>
    </row>
    <row r="20" spans="1:15" ht="15" customHeight="1" x14ac:dyDescent="0.25">
      <c r="A20" s="59"/>
      <c r="C20" s="4" t="str">
        <f>CONCATENATE("Roof Size (sq ft): ", Inputs!$F$7)</f>
        <v>Roof Size (sq ft): (fill in)</v>
      </c>
      <c r="F20" s="105" t="s">
        <v>64</v>
      </c>
      <c r="G20" s="106"/>
      <c r="H20" s="106"/>
      <c r="I20" s="69">
        <f>SUM(F6:F17)</f>
        <v>0</v>
      </c>
      <c r="J20" s="70">
        <f>SUM(L6:L17)</f>
        <v>0</v>
      </c>
      <c r="O20" s="59"/>
    </row>
    <row r="21" spans="1:15" ht="15" customHeight="1" x14ac:dyDescent="0.25">
      <c r="A21" s="59"/>
      <c r="C21" s="4" t="str">
        <f>CONCATENATE("Landscape Size (sq ft): ", Inputs!$F$8)</f>
        <v>Landscape Size (sq ft): (fill in)</v>
      </c>
      <c r="F21" s="103" t="s">
        <v>65</v>
      </c>
      <c r="G21" s="104"/>
      <c r="H21" s="104"/>
      <c r="I21" s="71">
        <f>SUM(G6:G17)</f>
        <v>0</v>
      </c>
      <c r="J21" s="72">
        <f>SUM(M6:M17)</f>
        <v>0</v>
      </c>
      <c r="O21" s="59"/>
    </row>
    <row r="22" spans="1:15" x14ac:dyDescent="0.25">
      <c r="A22" s="59"/>
      <c r="C22" s="4" t="str">
        <f>CONCATENATE("Cistern Size (gallons): ", Inputs!$F$9)</f>
        <v>Cistern Size (gallons): (fill in)</v>
      </c>
      <c r="F22" s="95" t="s">
        <v>76</v>
      </c>
      <c r="G22" s="96"/>
      <c r="H22" s="96"/>
      <c r="I22" s="99">
        <f>(I20/100)*ImbeddedData!A25</f>
        <v>0</v>
      </c>
      <c r="J22" s="101">
        <f>(J20/100)*ImbeddedData!A25</f>
        <v>0</v>
      </c>
      <c r="O22" s="59"/>
    </row>
    <row r="23" spans="1:15" ht="15.75" thickBot="1" x14ac:dyDescent="0.3">
      <c r="A23" s="59"/>
      <c r="C23" s="4" t="str">
        <f>CONCATENATE("Sum of Other Uses (gallons): ",SUM(Inputs!$H$18:$H$29))</f>
        <v>Sum of Other Uses (gallons): 0</v>
      </c>
      <c r="F23" s="97"/>
      <c r="G23" s="98"/>
      <c r="H23" s="98"/>
      <c r="I23" s="100"/>
      <c r="J23" s="102"/>
      <c r="O23" s="59"/>
    </row>
    <row r="24" spans="1:15" x14ac:dyDescent="0.25">
      <c r="A24" s="59"/>
      <c r="F24" s="122" t="s">
        <v>77</v>
      </c>
      <c r="G24" s="122"/>
      <c r="H24" s="122"/>
      <c r="I24" s="122"/>
      <c r="J24" s="122"/>
      <c r="O24" s="59"/>
    </row>
    <row r="25" spans="1:15" ht="48" customHeight="1" x14ac:dyDescent="0.25">
      <c r="A25" s="59"/>
      <c r="B25" s="59"/>
      <c r="C25" s="59"/>
      <c r="D25" s="59"/>
      <c r="E25" s="59"/>
      <c r="F25" s="59"/>
      <c r="G25" s="59"/>
      <c r="H25" s="59"/>
      <c r="I25" s="59"/>
      <c r="J25" s="59"/>
      <c r="K25" s="59"/>
      <c r="L25" s="59"/>
      <c r="M25" s="59"/>
      <c r="N25" s="59"/>
      <c r="O25" s="59"/>
    </row>
  </sheetData>
  <sheetProtection algorithmName="SHA-512" hashValue="ykrnk3oMV1UT285Z7lG8JrYwIuPX0ez+HMJTqqGvP/AKffWFuhdHRj9h3U9xIM3F8B7ZHldG+29EMMGsXE514w==" saltValue="SX2KSidpk166iGAYXQPgiw==" spinCount="100000" sheet="1" objects="1" scenarios="1"/>
  <mergeCells count="9">
    <mergeCell ref="F24:J24"/>
    <mergeCell ref="F22:H23"/>
    <mergeCell ref="I22:I23"/>
    <mergeCell ref="J22:J23"/>
    <mergeCell ref="C2:M2"/>
    <mergeCell ref="F21:H21"/>
    <mergeCell ref="F20:H20"/>
    <mergeCell ref="C4:G4"/>
    <mergeCell ref="I4:M4"/>
  </mergeCells>
  <pageMargins left="0.7" right="0.7" top="0.75" bottom="0.75" header="0.3" footer="0.3"/>
  <pageSetup scale="85" orientation="landscape" r:id="rId1"/>
  <drawing r:id="rId2"/>
  <pictur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24"/>
  <sheetViews>
    <sheetView workbookViewId="0">
      <selection activeCell="F7" sqref="F7"/>
    </sheetView>
  </sheetViews>
  <sheetFormatPr defaultColWidth="9.140625" defaultRowHeight="15" x14ac:dyDescent="0.25"/>
  <cols>
    <col min="1" max="1" width="9.140625" style="4"/>
    <col min="2" max="2" width="6.85546875" style="4" bestFit="1" customWidth="1"/>
    <col min="3" max="3" width="7.7109375" style="4" bestFit="1" customWidth="1"/>
    <col min="4" max="4" width="9.7109375" style="4" bestFit="1" customWidth="1"/>
    <col min="5" max="5" width="9.140625" style="4"/>
    <col min="6" max="6" width="13.42578125" style="4" customWidth="1"/>
    <col min="7" max="7" width="8.7109375" style="4" bestFit="1" customWidth="1"/>
    <col min="8" max="8" width="11.140625" style="4" bestFit="1" customWidth="1"/>
    <col min="9" max="16384" width="9.140625" style="4"/>
  </cols>
  <sheetData>
    <row r="2" spans="2:8" ht="21" x14ac:dyDescent="0.35">
      <c r="B2" s="110" t="s">
        <v>13</v>
      </c>
      <c r="C2" s="111"/>
      <c r="D2" s="111"/>
      <c r="E2" s="111"/>
      <c r="F2" s="111"/>
      <c r="G2" s="111"/>
      <c r="H2" s="112"/>
    </row>
    <row r="3" spans="2:8" x14ac:dyDescent="0.25">
      <c r="B3" s="6"/>
      <c r="C3" s="7"/>
      <c r="D3" s="7"/>
      <c r="E3" s="7"/>
      <c r="F3" s="7"/>
      <c r="G3" s="7"/>
      <c r="H3" s="8"/>
    </row>
    <row r="4" spans="2:8" x14ac:dyDescent="0.25">
      <c r="B4" s="114" t="s">
        <v>43</v>
      </c>
      <c r="C4" s="115"/>
      <c r="D4" s="115"/>
      <c r="E4" s="115"/>
      <c r="F4" s="115"/>
      <c r="G4" s="115"/>
      <c r="H4" s="116"/>
    </row>
    <row r="5" spans="2:8" s="5" customFormat="1" ht="45" x14ac:dyDescent="0.25">
      <c r="B5" s="16" t="s">
        <v>0</v>
      </c>
      <c r="C5" s="17" t="s">
        <v>50</v>
      </c>
      <c r="D5" s="17" t="s">
        <v>14</v>
      </c>
      <c r="E5" s="17" t="s">
        <v>15</v>
      </c>
      <c r="F5" s="18" t="s">
        <v>37</v>
      </c>
      <c r="G5" s="17" t="s">
        <v>18</v>
      </c>
      <c r="H5" s="34" t="s">
        <v>39</v>
      </c>
    </row>
    <row r="6" spans="2:8" x14ac:dyDescent="0.25">
      <c r="B6" s="19" t="s">
        <v>1</v>
      </c>
      <c r="C6" s="20">
        <f>ImbeddedData!D6</f>
        <v>1.52</v>
      </c>
      <c r="D6" s="21">
        <v>0.8</v>
      </c>
      <c r="E6" s="55" t="str">
        <f>Inputs!$F$7</f>
        <v>(fill in)</v>
      </c>
      <c r="F6" s="35" t="str">
        <f>IFERROR(E6*C6*D6, "")</f>
        <v/>
      </c>
      <c r="G6" s="55" t="str">
        <f>Inputs!$F$9</f>
        <v>(fill in)</v>
      </c>
      <c r="H6" s="36" t="str">
        <f>IF(G6&gt;F6, F6, G6)</f>
        <v/>
      </c>
    </row>
    <row r="7" spans="2:8" x14ac:dyDescent="0.25">
      <c r="B7" s="19" t="s">
        <v>2</v>
      </c>
      <c r="C7" s="20">
        <f>ImbeddedData!D7</f>
        <v>1.1200000000000001</v>
      </c>
      <c r="D7" s="21">
        <v>0.8</v>
      </c>
      <c r="E7" s="55" t="str">
        <f>Inputs!$F$7</f>
        <v>(fill in)</v>
      </c>
      <c r="F7" s="35" t="str">
        <f t="shared" ref="F7:F17" si="0">IFERROR(E7*C7*D7, "")</f>
        <v/>
      </c>
      <c r="G7" s="55" t="str">
        <f>Inputs!$F$9</f>
        <v>(fill in)</v>
      </c>
      <c r="H7" s="36" t="str">
        <f t="shared" ref="H7:H17" si="1">IF(G7&gt;F7, F7, G7)</f>
        <v/>
      </c>
    </row>
    <row r="8" spans="2:8" x14ac:dyDescent="0.25">
      <c r="B8" s="19" t="s">
        <v>3</v>
      </c>
      <c r="C8" s="20">
        <f>ImbeddedData!D8</f>
        <v>1.72</v>
      </c>
      <c r="D8" s="21">
        <v>0.8</v>
      </c>
      <c r="E8" s="55" t="str">
        <f>Inputs!$F$7</f>
        <v>(fill in)</v>
      </c>
      <c r="F8" s="35" t="str">
        <f t="shared" si="0"/>
        <v/>
      </c>
      <c r="G8" s="55" t="str">
        <f>Inputs!$F$9</f>
        <v>(fill in)</v>
      </c>
      <c r="H8" s="36" t="str">
        <f t="shared" si="1"/>
        <v/>
      </c>
    </row>
    <row r="9" spans="2:8" x14ac:dyDescent="0.25">
      <c r="B9" s="19" t="s">
        <v>4</v>
      </c>
      <c r="C9" s="20">
        <f>ImbeddedData!D9</f>
        <v>1.99</v>
      </c>
      <c r="D9" s="21">
        <v>0.8</v>
      </c>
      <c r="E9" s="55" t="str">
        <f>Inputs!$F$7</f>
        <v>(fill in)</v>
      </c>
      <c r="F9" s="35" t="str">
        <f t="shared" si="0"/>
        <v/>
      </c>
      <c r="G9" s="55" t="str">
        <f>Inputs!$F$9</f>
        <v>(fill in)</v>
      </c>
      <c r="H9" s="36" t="str">
        <f t="shared" si="1"/>
        <v/>
      </c>
    </row>
    <row r="10" spans="2:8" x14ac:dyDescent="0.25">
      <c r="B10" s="19" t="s">
        <v>5</v>
      </c>
      <c r="C10" s="20">
        <f>ImbeddedData!D10</f>
        <v>3.02</v>
      </c>
      <c r="D10" s="21">
        <v>0.8</v>
      </c>
      <c r="E10" s="55" t="str">
        <f>Inputs!$F$7</f>
        <v>(fill in)</v>
      </c>
      <c r="F10" s="35" t="str">
        <f t="shared" si="0"/>
        <v/>
      </c>
      <c r="G10" s="55" t="str">
        <f>Inputs!$F$9</f>
        <v>(fill in)</v>
      </c>
      <c r="H10" s="36" t="str">
        <f t="shared" si="1"/>
        <v/>
      </c>
    </row>
    <row r="11" spans="2:8" x14ac:dyDescent="0.25">
      <c r="B11" s="19" t="s">
        <v>6</v>
      </c>
      <c r="C11" s="20">
        <f>ImbeddedData!D11</f>
        <v>0.97</v>
      </c>
      <c r="D11" s="21">
        <v>0.8</v>
      </c>
      <c r="E11" s="55" t="str">
        <f>Inputs!$F$7</f>
        <v>(fill in)</v>
      </c>
      <c r="F11" s="35" t="str">
        <f t="shared" si="0"/>
        <v/>
      </c>
      <c r="G11" s="55" t="str">
        <f>Inputs!$F$9</f>
        <v>(fill in)</v>
      </c>
      <c r="H11" s="36" t="str">
        <f t="shared" si="1"/>
        <v/>
      </c>
    </row>
    <row r="12" spans="2:8" x14ac:dyDescent="0.25">
      <c r="B12" s="19" t="s">
        <v>7</v>
      </c>
      <c r="C12" s="20">
        <f>ImbeddedData!D12</f>
        <v>1.42</v>
      </c>
      <c r="D12" s="21">
        <v>0.8</v>
      </c>
      <c r="E12" s="55" t="str">
        <f>Inputs!$F$7</f>
        <v>(fill in)</v>
      </c>
      <c r="F12" s="35" t="str">
        <f t="shared" si="0"/>
        <v/>
      </c>
      <c r="G12" s="55" t="str">
        <f>Inputs!$F$9</f>
        <v>(fill in)</v>
      </c>
      <c r="H12" s="36" t="str">
        <f t="shared" si="1"/>
        <v/>
      </c>
    </row>
    <row r="13" spans="2:8" x14ac:dyDescent="0.25">
      <c r="B13" s="19" t="s">
        <v>8</v>
      </c>
      <c r="C13" s="20">
        <f>ImbeddedData!D13</f>
        <v>1.18</v>
      </c>
      <c r="D13" s="21">
        <v>0.8</v>
      </c>
      <c r="E13" s="55" t="str">
        <f>Inputs!$F$7</f>
        <v>(fill in)</v>
      </c>
      <c r="F13" s="35" t="str">
        <f t="shared" si="0"/>
        <v/>
      </c>
      <c r="G13" s="55" t="str">
        <f>Inputs!$F$9</f>
        <v>(fill in)</v>
      </c>
      <c r="H13" s="36" t="str">
        <f t="shared" si="1"/>
        <v/>
      </c>
    </row>
    <row r="14" spans="2:8" x14ac:dyDescent="0.25">
      <c r="B14" s="19" t="s">
        <v>9</v>
      </c>
      <c r="C14" s="20">
        <f>ImbeddedData!D14</f>
        <v>2.93</v>
      </c>
      <c r="D14" s="21">
        <v>0.8</v>
      </c>
      <c r="E14" s="55" t="str">
        <f>Inputs!$F$7</f>
        <v>(fill in)</v>
      </c>
      <c r="F14" s="35" t="str">
        <f t="shared" si="0"/>
        <v/>
      </c>
      <c r="G14" s="55" t="str">
        <f>Inputs!$F$9</f>
        <v>(fill in)</v>
      </c>
      <c r="H14" s="36" t="str">
        <f t="shared" si="1"/>
        <v/>
      </c>
    </row>
    <row r="15" spans="2:8" x14ac:dyDescent="0.25">
      <c r="B15" s="19" t="s">
        <v>10</v>
      </c>
      <c r="C15" s="20">
        <f>ImbeddedData!D15</f>
        <v>2.1</v>
      </c>
      <c r="D15" s="21">
        <v>0.8</v>
      </c>
      <c r="E15" s="55" t="str">
        <f>Inputs!$F$7</f>
        <v>(fill in)</v>
      </c>
      <c r="F15" s="35" t="str">
        <f t="shared" si="0"/>
        <v/>
      </c>
      <c r="G15" s="55" t="str">
        <f>Inputs!$F$9</f>
        <v>(fill in)</v>
      </c>
      <c r="H15" s="36" t="str">
        <f t="shared" si="1"/>
        <v/>
      </c>
    </row>
    <row r="16" spans="2:8" x14ac:dyDescent="0.25">
      <c r="B16" s="19" t="s">
        <v>11</v>
      </c>
      <c r="C16" s="20">
        <f>ImbeddedData!D16</f>
        <v>1.1000000000000001</v>
      </c>
      <c r="D16" s="21">
        <v>0.8</v>
      </c>
      <c r="E16" s="55" t="str">
        <f>Inputs!$F$7</f>
        <v>(fill in)</v>
      </c>
      <c r="F16" s="35" t="str">
        <f t="shared" si="0"/>
        <v/>
      </c>
      <c r="G16" s="55" t="str">
        <f>Inputs!$F$9</f>
        <v>(fill in)</v>
      </c>
      <c r="H16" s="36" t="str">
        <f t="shared" si="1"/>
        <v/>
      </c>
    </row>
    <row r="17" spans="2:8" x14ac:dyDescent="0.25">
      <c r="B17" s="22" t="s">
        <v>12</v>
      </c>
      <c r="C17" s="23">
        <f>ImbeddedData!D17</f>
        <v>1.22</v>
      </c>
      <c r="D17" s="24">
        <v>0.8</v>
      </c>
      <c r="E17" s="56" t="str">
        <f>Inputs!$F$7</f>
        <v>(fill in)</v>
      </c>
      <c r="F17" s="37" t="str">
        <f t="shared" si="0"/>
        <v/>
      </c>
      <c r="G17" s="56" t="str">
        <f>Inputs!$F$9</f>
        <v>(fill in)</v>
      </c>
      <c r="H17" s="38" t="str">
        <f t="shared" si="1"/>
        <v/>
      </c>
    </row>
    <row r="19" spans="2:8" ht="30" customHeight="1" x14ac:dyDescent="0.25">
      <c r="B19" s="113" t="s">
        <v>40</v>
      </c>
      <c r="C19" s="113"/>
      <c r="D19" s="113"/>
      <c r="E19" s="113"/>
      <c r="F19" s="113"/>
      <c r="G19" s="113"/>
      <c r="H19" s="113"/>
    </row>
    <row r="20" spans="2:8" x14ac:dyDescent="0.25">
      <c r="B20" s="40" t="s">
        <v>52</v>
      </c>
    </row>
    <row r="21" spans="2:8" x14ac:dyDescent="0.25">
      <c r="B21" s="4" t="str">
        <f>CONCATENATE("Roof Size (sq ft): ", Inputs!$F$7)</f>
        <v>Roof Size (sq ft): (fill in)</v>
      </c>
    </row>
    <row r="22" spans="2:8" x14ac:dyDescent="0.25">
      <c r="B22" s="4" t="str">
        <f>CONCATENATE("Landscape Size (sq ft): ", Inputs!$F$8)</f>
        <v>Landscape Size (sq ft): (fill in)</v>
      </c>
    </row>
    <row r="23" spans="2:8" x14ac:dyDescent="0.25">
      <c r="B23" s="4" t="str">
        <f>CONCATENATE("Cistern Size (gallons): ", Inputs!$F$9)</f>
        <v>Cistern Size (gallons): (fill in)</v>
      </c>
    </row>
    <row r="24" spans="2:8" x14ac:dyDescent="0.25">
      <c r="B24" s="4" t="str">
        <f>CONCATENATE("Sum of Other Uses (gallons): ",SUM(Inputs!$H$18:$H$29))</f>
        <v>Sum of Other Uses (gallons): 0</v>
      </c>
    </row>
  </sheetData>
  <sheetProtection algorithmName="SHA-512" hashValue="E5abJuEqTwPr7E5BlmhRG1cWbeoJFA+5TKKXSZFkeP0NzL0OpEHaF608Cbic1xjL8WR21dU2zHC86Qe6SB9YFg==" saltValue="Zhf7D8/cyamK6lN7fvFN1g==" spinCount="100000" sheet="1" objects="1" scenarios="1"/>
  <mergeCells count="3">
    <mergeCell ref="B2:H2"/>
    <mergeCell ref="B19:H19"/>
    <mergeCell ref="B4:H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23"/>
  <sheetViews>
    <sheetView zoomScaleNormal="100" workbookViewId="0">
      <selection activeCell="F12" sqref="F12"/>
    </sheetView>
  </sheetViews>
  <sheetFormatPr defaultColWidth="9.140625" defaultRowHeight="15" x14ac:dyDescent="0.25"/>
  <cols>
    <col min="1" max="1" width="9.140625" style="4"/>
    <col min="2" max="2" width="6.85546875" style="4" bestFit="1" customWidth="1"/>
    <col min="3" max="3" width="10.140625" style="4" bestFit="1" customWidth="1"/>
    <col min="4" max="4" width="10.85546875" style="4" customWidth="1"/>
    <col min="5" max="5" width="10.28515625" style="4" bestFit="1" customWidth="1"/>
    <col min="6" max="6" width="12.85546875" style="4" customWidth="1"/>
    <col min="7" max="7" width="8.85546875" style="4" bestFit="1" customWidth="1"/>
    <col min="8" max="8" width="14.42578125" style="4" customWidth="1"/>
    <col min="9" max="9" width="11.140625" style="4" customWidth="1"/>
    <col min="10" max="10" width="11.5703125" style="4" customWidth="1"/>
    <col min="11" max="16384" width="9.140625" style="4"/>
  </cols>
  <sheetData>
    <row r="2" spans="2:13" ht="21" x14ac:dyDescent="0.35">
      <c r="B2" s="110" t="s">
        <v>23</v>
      </c>
      <c r="C2" s="111"/>
      <c r="D2" s="111"/>
      <c r="E2" s="111"/>
      <c r="F2" s="111"/>
      <c r="G2" s="111"/>
      <c r="H2" s="111"/>
      <c r="I2" s="111"/>
      <c r="J2" s="112"/>
    </row>
    <row r="3" spans="2:13" ht="21" x14ac:dyDescent="0.35">
      <c r="B3" s="119"/>
      <c r="C3" s="85"/>
      <c r="D3" s="85"/>
      <c r="E3" s="85"/>
      <c r="F3" s="85"/>
      <c r="G3" s="85"/>
      <c r="H3" s="85"/>
      <c r="I3" s="85"/>
      <c r="J3" s="120"/>
    </row>
    <row r="4" spans="2:13" ht="15.75" thickBot="1" x14ac:dyDescent="0.3">
      <c r="B4" s="117" t="s">
        <v>43</v>
      </c>
      <c r="C4" s="86"/>
      <c r="D4" s="86"/>
      <c r="E4" s="86"/>
      <c r="F4" s="86"/>
      <c r="G4" s="86"/>
      <c r="H4" s="86"/>
      <c r="I4" s="86"/>
      <c r="J4" s="118"/>
    </row>
    <row r="5" spans="2:13" s="5" customFormat="1" ht="60" x14ac:dyDescent="0.25">
      <c r="B5" s="16" t="s">
        <v>0</v>
      </c>
      <c r="C5" s="17" t="s">
        <v>38</v>
      </c>
      <c r="D5" s="17" t="s">
        <v>17</v>
      </c>
      <c r="E5" s="17" t="s">
        <v>16</v>
      </c>
      <c r="F5" s="18" t="s">
        <v>59</v>
      </c>
      <c r="G5" s="17" t="s">
        <v>24</v>
      </c>
      <c r="H5" s="18" t="s">
        <v>60</v>
      </c>
      <c r="I5" s="17" t="s">
        <v>51</v>
      </c>
      <c r="J5" s="73" t="s">
        <v>67</v>
      </c>
    </row>
    <row r="6" spans="2:13" x14ac:dyDescent="0.25">
      <c r="B6" s="19" t="s">
        <v>1</v>
      </c>
      <c r="C6" s="20">
        <f>ImbeddedData!B6</f>
        <v>2.96</v>
      </c>
      <c r="D6" s="49">
        <f>Inputs!$G$12</f>
        <v>0.6</v>
      </c>
      <c r="E6" s="21" t="str">
        <f>Inputs!$F$8</f>
        <v>(fill in)</v>
      </c>
      <c r="F6" s="53" t="str">
        <f>IFERROR((C6*D6)*0.623*E6, "")</f>
        <v/>
      </c>
      <c r="G6" s="50">
        <f>'Water Collection'!C6*0.5</f>
        <v>0.76</v>
      </c>
      <c r="H6" s="53" t="str">
        <f>IFERROR(IF(F6-(E6*G6)&gt;=0,F6-(E6*G6),"--"), "")</f>
        <v/>
      </c>
      <c r="I6" s="30">
        <f>Inputs!H18</f>
        <v>0</v>
      </c>
      <c r="J6" s="63" t="str">
        <f>IFERROR(H6+I6, "--")</f>
        <v>--</v>
      </c>
    </row>
    <row r="7" spans="2:13" x14ac:dyDescent="0.25">
      <c r="B7" s="19" t="s">
        <v>2</v>
      </c>
      <c r="C7" s="20">
        <f>ImbeddedData!B7</f>
        <v>3.57</v>
      </c>
      <c r="D7" s="49">
        <f>Inputs!$G$12</f>
        <v>0.6</v>
      </c>
      <c r="E7" s="21" t="str">
        <f>Inputs!$F$8</f>
        <v>(fill in)</v>
      </c>
      <c r="F7" s="53" t="str">
        <f t="shared" ref="F7:F17" si="0">IFERROR((C7*D7)*0.623*E7, "")</f>
        <v/>
      </c>
      <c r="G7" s="50">
        <f>'Water Collection'!C7*0.5</f>
        <v>0.56000000000000005</v>
      </c>
      <c r="H7" s="53" t="str">
        <f t="shared" ref="H7:H17" si="1">IFERROR(IF(F7-(E7*G7)&gt;=0,F7-(E7*G7),"--"), "")</f>
        <v/>
      </c>
      <c r="I7" s="30">
        <f>Inputs!H19</f>
        <v>0</v>
      </c>
      <c r="J7" s="63" t="str">
        <f t="shared" ref="J7:J17" si="2">IFERROR(H7+I7, "--")</f>
        <v>--</v>
      </c>
    </row>
    <row r="8" spans="2:13" x14ac:dyDescent="0.25">
      <c r="B8" s="19" t="s">
        <v>3</v>
      </c>
      <c r="C8" s="20">
        <f>ImbeddedData!B8</f>
        <v>4.84</v>
      </c>
      <c r="D8" s="49">
        <f>Inputs!$G$12</f>
        <v>0.6</v>
      </c>
      <c r="E8" s="21" t="str">
        <f>Inputs!$F$8</f>
        <v>(fill in)</v>
      </c>
      <c r="F8" s="53" t="str">
        <f t="shared" si="0"/>
        <v/>
      </c>
      <c r="G8" s="50">
        <f>'Water Collection'!C8*0.5</f>
        <v>0.86</v>
      </c>
      <c r="H8" s="53" t="str">
        <f t="shared" si="1"/>
        <v/>
      </c>
      <c r="I8" s="30">
        <f>Inputs!H20</f>
        <v>0</v>
      </c>
      <c r="J8" s="63" t="str">
        <f t="shared" si="2"/>
        <v>--</v>
      </c>
    </row>
    <row r="9" spans="2:13" x14ac:dyDescent="0.25">
      <c r="B9" s="19" t="s">
        <v>4</v>
      </c>
      <c r="C9" s="20">
        <f>ImbeddedData!B9</f>
        <v>5.4</v>
      </c>
      <c r="D9" s="49">
        <f>Inputs!$G$12</f>
        <v>0.6</v>
      </c>
      <c r="E9" s="21" t="str">
        <f>Inputs!$F$8</f>
        <v>(fill in)</v>
      </c>
      <c r="F9" s="53" t="str">
        <f t="shared" si="0"/>
        <v/>
      </c>
      <c r="G9" s="50">
        <f>'Water Collection'!C9*0.5</f>
        <v>0.995</v>
      </c>
      <c r="H9" s="53" t="str">
        <f t="shared" si="1"/>
        <v/>
      </c>
      <c r="I9" s="30">
        <f>Inputs!H21</f>
        <v>0</v>
      </c>
      <c r="J9" s="63" t="str">
        <f t="shared" si="2"/>
        <v>--</v>
      </c>
    </row>
    <row r="10" spans="2:13" x14ac:dyDescent="0.25">
      <c r="B10" s="19" t="s">
        <v>5</v>
      </c>
      <c r="C10" s="20">
        <f>ImbeddedData!B10</f>
        <v>6.41</v>
      </c>
      <c r="D10" s="49">
        <f>Inputs!$G$12</f>
        <v>0.6</v>
      </c>
      <c r="E10" s="21" t="str">
        <f>Inputs!$F$8</f>
        <v>(fill in)</v>
      </c>
      <c r="F10" s="53" t="str">
        <f t="shared" si="0"/>
        <v/>
      </c>
      <c r="G10" s="50">
        <f>'Water Collection'!C10*0.5</f>
        <v>1.51</v>
      </c>
      <c r="H10" s="53" t="str">
        <f t="shared" si="1"/>
        <v/>
      </c>
      <c r="I10" s="30">
        <f>Inputs!H22</f>
        <v>0</v>
      </c>
      <c r="J10" s="63" t="str">
        <f t="shared" si="2"/>
        <v>--</v>
      </c>
      <c r="M10" s="15"/>
    </row>
    <row r="11" spans="2:13" x14ac:dyDescent="0.25">
      <c r="B11" s="19" t="s">
        <v>6</v>
      </c>
      <c r="C11" s="20">
        <f>ImbeddedData!B11</f>
        <v>6.83</v>
      </c>
      <c r="D11" s="49">
        <f>Inputs!$G$12</f>
        <v>0.6</v>
      </c>
      <c r="E11" s="21" t="str">
        <f>Inputs!$F$8</f>
        <v>(fill in)</v>
      </c>
      <c r="F11" s="53" t="str">
        <f t="shared" si="0"/>
        <v/>
      </c>
      <c r="G11" s="50">
        <f>'Water Collection'!C11*0.5</f>
        <v>0.48499999999999999</v>
      </c>
      <c r="H11" s="53" t="str">
        <f t="shared" si="1"/>
        <v/>
      </c>
      <c r="I11" s="30">
        <f>Inputs!H23</f>
        <v>0</v>
      </c>
      <c r="J11" s="63" t="str">
        <f t="shared" si="2"/>
        <v>--</v>
      </c>
    </row>
    <row r="12" spans="2:13" x14ac:dyDescent="0.25">
      <c r="B12" s="19" t="s">
        <v>7</v>
      </c>
      <c r="C12" s="20">
        <f>ImbeddedData!B12</f>
        <v>8.02</v>
      </c>
      <c r="D12" s="49">
        <f>Inputs!$G$12</f>
        <v>0.6</v>
      </c>
      <c r="E12" s="21" t="str">
        <f>Inputs!$F$8</f>
        <v>(fill in)</v>
      </c>
      <c r="F12" s="53" t="str">
        <f t="shared" si="0"/>
        <v/>
      </c>
      <c r="G12" s="50">
        <f>'Water Collection'!C12*0.5</f>
        <v>0.71</v>
      </c>
      <c r="H12" s="53" t="str">
        <f t="shared" si="1"/>
        <v/>
      </c>
      <c r="I12" s="30">
        <f>Inputs!H24</f>
        <v>0</v>
      </c>
      <c r="J12" s="63" t="str">
        <f t="shared" si="2"/>
        <v>--</v>
      </c>
    </row>
    <row r="13" spans="2:13" x14ac:dyDescent="0.25">
      <c r="B13" s="19" t="s">
        <v>8</v>
      </c>
      <c r="C13" s="20">
        <f>ImbeddedData!B13</f>
        <v>7.57</v>
      </c>
      <c r="D13" s="49">
        <f>Inputs!$G$12</f>
        <v>0.6</v>
      </c>
      <c r="E13" s="21" t="str">
        <f>Inputs!$F$8</f>
        <v>(fill in)</v>
      </c>
      <c r="F13" s="53" t="str">
        <f t="shared" si="0"/>
        <v/>
      </c>
      <c r="G13" s="50">
        <f>'Water Collection'!C13*0.5</f>
        <v>0.59</v>
      </c>
      <c r="H13" s="53" t="str">
        <f t="shared" si="1"/>
        <v/>
      </c>
      <c r="I13" s="30">
        <f>Inputs!H25</f>
        <v>0</v>
      </c>
      <c r="J13" s="63" t="str">
        <f t="shared" si="2"/>
        <v>--</v>
      </c>
    </row>
    <row r="14" spans="2:13" x14ac:dyDescent="0.25">
      <c r="B14" s="19" t="s">
        <v>9</v>
      </c>
      <c r="C14" s="20">
        <f>ImbeddedData!B14</f>
        <v>5.53</v>
      </c>
      <c r="D14" s="49">
        <f>Inputs!$G$12</f>
        <v>0.6</v>
      </c>
      <c r="E14" s="21" t="str">
        <f>Inputs!$F$8</f>
        <v>(fill in)</v>
      </c>
      <c r="F14" s="53" t="str">
        <f t="shared" si="0"/>
        <v/>
      </c>
      <c r="G14" s="50">
        <f>'Water Collection'!C14*0.5</f>
        <v>1.4650000000000001</v>
      </c>
      <c r="H14" s="53" t="str">
        <f t="shared" si="1"/>
        <v/>
      </c>
      <c r="I14" s="30">
        <f>Inputs!H26</f>
        <v>0</v>
      </c>
      <c r="J14" s="63" t="str">
        <f t="shared" si="2"/>
        <v>--</v>
      </c>
    </row>
    <row r="15" spans="2:13" x14ac:dyDescent="0.25">
      <c r="B15" s="19" t="s">
        <v>10</v>
      </c>
      <c r="C15" s="20">
        <f>ImbeddedData!B15</f>
        <v>4.5599999999999996</v>
      </c>
      <c r="D15" s="49">
        <f>Inputs!$G$12</f>
        <v>0.6</v>
      </c>
      <c r="E15" s="21" t="str">
        <f>Inputs!$F$8</f>
        <v>(fill in)</v>
      </c>
      <c r="F15" s="53" t="str">
        <f t="shared" si="0"/>
        <v/>
      </c>
      <c r="G15" s="50">
        <f>'Water Collection'!C15*0.5</f>
        <v>1.05</v>
      </c>
      <c r="H15" s="53" t="str">
        <f t="shared" si="1"/>
        <v/>
      </c>
      <c r="I15" s="30">
        <f>Inputs!H27</f>
        <v>0</v>
      </c>
      <c r="J15" s="63" t="str">
        <f t="shared" si="2"/>
        <v>--</v>
      </c>
    </row>
    <row r="16" spans="2:13" x14ac:dyDescent="0.25">
      <c r="B16" s="19" t="s">
        <v>11</v>
      </c>
      <c r="C16" s="20">
        <f>ImbeddedData!B16</f>
        <v>3.21</v>
      </c>
      <c r="D16" s="49">
        <f>Inputs!$G$12</f>
        <v>0.6</v>
      </c>
      <c r="E16" s="21" t="str">
        <f>Inputs!$F$8</f>
        <v>(fill in)</v>
      </c>
      <c r="F16" s="53" t="str">
        <f t="shared" si="0"/>
        <v/>
      </c>
      <c r="G16" s="50">
        <f>'Water Collection'!C16*0.5</f>
        <v>0.55000000000000004</v>
      </c>
      <c r="H16" s="53" t="str">
        <f t="shared" si="1"/>
        <v/>
      </c>
      <c r="I16" s="30">
        <f>Inputs!H28</f>
        <v>0</v>
      </c>
      <c r="J16" s="63" t="str">
        <f t="shared" si="2"/>
        <v>--</v>
      </c>
    </row>
    <row r="17" spans="2:10" ht="15.75" thickBot="1" x14ac:dyDescent="0.3">
      <c r="B17" s="22" t="s">
        <v>12</v>
      </c>
      <c r="C17" s="23">
        <f>ImbeddedData!B17</f>
        <v>2.39</v>
      </c>
      <c r="D17" s="51">
        <f>Inputs!$G$12</f>
        <v>0.6</v>
      </c>
      <c r="E17" s="24" t="str">
        <f>Inputs!$F$8</f>
        <v>(fill in)</v>
      </c>
      <c r="F17" s="54" t="str">
        <f t="shared" si="0"/>
        <v/>
      </c>
      <c r="G17" s="52">
        <f>'Water Collection'!C17*0.5</f>
        <v>0.61</v>
      </c>
      <c r="H17" s="54" t="str">
        <f t="shared" si="1"/>
        <v/>
      </c>
      <c r="I17" s="32">
        <f>Inputs!H29</f>
        <v>0</v>
      </c>
      <c r="J17" s="64" t="str">
        <f t="shared" si="2"/>
        <v>--</v>
      </c>
    </row>
    <row r="19" spans="2:10" ht="15" customHeight="1" x14ac:dyDescent="0.25">
      <c r="B19" s="40" t="s">
        <v>52</v>
      </c>
      <c r="G19" s="4" t="s">
        <v>66</v>
      </c>
    </row>
    <row r="20" spans="2:10" x14ac:dyDescent="0.25">
      <c r="B20" s="4" t="str">
        <f>CONCATENATE("Roof Size (sq ft): ", Inputs!$F$7)</f>
        <v>Roof Size (sq ft): (fill in)</v>
      </c>
    </row>
    <row r="21" spans="2:10" x14ac:dyDescent="0.25">
      <c r="B21" s="4" t="str">
        <f>CONCATENATE("Landscape Size (sq ft): ", Inputs!$F$8)</f>
        <v>Landscape Size (sq ft): (fill in)</v>
      </c>
    </row>
    <row r="22" spans="2:10" x14ac:dyDescent="0.25">
      <c r="B22" s="4" t="str">
        <f>CONCATENATE("Cistern Size (gallons): ", Inputs!$F$9)</f>
        <v>Cistern Size (gallons): (fill in)</v>
      </c>
    </row>
    <row r="23" spans="2:10" x14ac:dyDescent="0.25">
      <c r="B23" s="4" t="str">
        <f>CONCATENATE("Sum of Other Uses (gallons): ",SUM(Inputs!$H$18:$H$29))</f>
        <v>Sum of Other Uses (gallons): 0</v>
      </c>
    </row>
  </sheetData>
  <sheetProtection algorithmName="SHA-512" hashValue="9CbzHG0KrlGcHelPau+JMnfF6bWa4jrO3ZEZgf9MboV9hvQRzjFq0gUHPxGl08pQLztUgvXOErjiPk2sIXSc6A==" saltValue="M7D/7EV/1wL5wVx34Ii26w==" spinCount="100000" sheet="1" objects="1" scenarios="1"/>
  <mergeCells count="3">
    <mergeCell ref="B2:J2"/>
    <mergeCell ref="B4:J4"/>
    <mergeCell ref="B3:J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4"/>
  <sheetViews>
    <sheetView workbookViewId="0">
      <selection activeCell="F11" sqref="F11"/>
    </sheetView>
  </sheetViews>
  <sheetFormatPr defaultColWidth="9.140625" defaultRowHeight="15" x14ac:dyDescent="0.25"/>
  <cols>
    <col min="1" max="1" width="9.140625" style="4"/>
    <col min="2" max="2" width="6.85546875" style="4" bestFit="1" customWidth="1"/>
    <col min="3" max="3" width="7.7109375" style="4" bestFit="1" customWidth="1"/>
    <col min="4" max="4" width="9.7109375" style="4" bestFit="1" customWidth="1"/>
    <col min="5" max="5" width="9.140625" style="4"/>
    <col min="6" max="6" width="13.42578125" style="4" bestFit="1" customWidth="1"/>
    <col min="7" max="7" width="8.7109375" style="4" bestFit="1" customWidth="1"/>
    <col min="8" max="8" width="11.140625" style="4" bestFit="1" customWidth="1"/>
    <col min="9" max="16384" width="9.140625" style="4"/>
  </cols>
  <sheetData>
    <row r="2" spans="2:12" ht="21" x14ac:dyDescent="0.35">
      <c r="B2" s="110" t="s">
        <v>13</v>
      </c>
      <c r="C2" s="111"/>
      <c r="D2" s="111"/>
      <c r="E2" s="111"/>
      <c r="F2" s="111"/>
      <c r="G2" s="111"/>
      <c r="H2" s="112"/>
    </row>
    <row r="3" spans="2:12" ht="21" x14ac:dyDescent="0.35">
      <c r="B3" s="12"/>
      <c r="C3" s="13"/>
      <c r="D3" s="13"/>
      <c r="E3" s="13"/>
      <c r="F3" s="13"/>
      <c r="G3" s="13"/>
      <c r="H3" s="14"/>
    </row>
    <row r="4" spans="2:12" x14ac:dyDescent="0.25">
      <c r="B4" s="114" t="s">
        <v>44</v>
      </c>
      <c r="C4" s="115"/>
      <c r="D4" s="115"/>
      <c r="E4" s="115"/>
      <c r="F4" s="115"/>
      <c r="G4" s="115"/>
      <c r="H4" s="116"/>
    </row>
    <row r="5" spans="2:12" ht="45" x14ac:dyDescent="0.25">
      <c r="B5" s="16" t="s">
        <v>0</v>
      </c>
      <c r="C5" s="17" t="s">
        <v>50</v>
      </c>
      <c r="D5" s="17" t="s">
        <v>14</v>
      </c>
      <c r="E5" s="17" t="s">
        <v>15</v>
      </c>
      <c r="F5" s="18" t="s">
        <v>37</v>
      </c>
      <c r="G5" s="17" t="s">
        <v>18</v>
      </c>
      <c r="H5" s="34" t="s">
        <v>39</v>
      </c>
    </row>
    <row r="6" spans="2:12" x14ac:dyDescent="0.25">
      <c r="B6" s="19" t="s">
        <v>1</v>
      </c>
      <c r="C6" s="20">
        <f>ImbeddedData!I6</f>
        <v>0.89</v>
      </c>
      <c r="D6" s="21">
        <v>0.8</v>
      </c>
      <c r="E6" s="55" t="str">
        <f>Inputs!$F$7</f>
        <v>(fill in)</v>
      </c>
      <c r="F6" s="35" t="str">
        <f>IFERROR(E6*C6*D6, "")</f>
        <v/>
      </c>
      <c r="G6" s="55" t="str">
        <f>Inputs!$F$9</f>
        <v>(fill in)</v>
      </c>
      <c r="H6" s="36" t="str">
        <f>IF(G6&gt;F6, F6, G6)</f>
        <v/>
      </c>
    </row>
    <row r="7" spans="2:12" x14ac:dyDescent="0.25">
      <c r="B7" s="19" t="s">
        <v>2</v>
      </c>
      <c r="C7" s="20">
        <f>ImbeddedData!I7</f>
        <v>0.28999999999999998</v>
      </c>
      <c r="D7" s="21">
        <v>0.8</v>
      </c>
      <c r="E7" s="55" t="str">
        <f>Inputs!$F$7</f>
        <v>(fill in)</v>
      </c>
      <c r="F7" s="35" t="str">
        <f t="shared" ref="F7:F17" si="0">IFERROR(E7*C7*D7, "")</f>
        <v/>
      </c>
      <c r="G7" s="55" t="str">
        <f>Inputs!$F$9</f>
        <v>(fill in)</v>
      </c>
      <c r="H7" s="36" t="str">
        <f t="shared" ref="H7:H17" si="1">IF(G7&gt;F7, F7, G7)</f>
        <v/>
      </c>
    </row>
    <row r="8" spans="2:12" x14ac:dyDescent="0.25">
      <c r="B8" s="19" t="s">
        <v>3</v>
      </c>
      <c r="C8" s="20">
        <f>ImbeddedData!I8</f>
        <v>0.71</v>
      </c>
      <c r="D8" s="21">
        <v>0.8</v>
      </c>
      <c r="E8" s="55" t="str">
        <f>Inputs!$F$7</f>
        <v>(fill in)</v>
      </c>
      <c r="F8" s="35" t="str">
        <f t="shared" si="0"/>
        <v/>
      </c>
      <c r="G8" s="55" t="str">
        <f>Inputs!$F$9</f>
        <v>(fill in)</v>
      </c>
      <c r="H8" s="36" t="str">
        <f t="shared" si="1"/>
        <v/>
      </c>
    </row>
    <row r="9" spans="2:12" x14ac:dyDescent="0.25">
      <c r="B9" s="19" t="s">
        <v>4</v>
      </c>
      <c r="C9" s="20">
        <f>ImbeddedData!I9</f>
        <v>0.54</v>
      </c>
      <c r="D9" s="21">
        <v>0.8</v>
      </c>
      <c r="E9" s="55" t="str">
        <f>Inputs!$F$7</f>
        <v>(fill in)</v>
      </c>
      <c r="F9" s="35" t="str">
        <f t="shared" si="0"/>
        <v/>
      </c>
      <c r="G9" s="55" t="str">
        <f>Inputs!$F$9</f>
        <v>(fill in)</v>
      </c>
      <c r="H9" s="36" t="str">
        <f t="shared" si="1"/>
        <v/>
      </c>
    </row>
    <row r="10" spans="2:12" x14ac:dyDescent="0.25">
      <c r="B10" s="19" t="s">
        <v>5</v>
      </c>
      <c r="C10" s="20">
        <f>ImbeddedData!I10</f>
        <v>1.19</v>
      </c>
      <c r="D10" s="21">
        <v>0.8</v>
      </c>
      <c r="E10" s="55" t="str">
        <f>Inputs!$F$7</f>
        <v>(fill in)</v>
      </c>
      <c r="F10" s="35" t="str">
        <f t="shared" si="0"/>
        <v/>
      </c>
      <c r="G10" s="55" t="str">
        <f>Inputs!$F$9</f>
        <v>(fill in)</v>
      </c>
      <c r="H10" s="36" t="str">
        <f t="shared" si="1"/>
        <v/>
      </c>
      <c r="L10" s="15"/>
    </row>
    <row r="11" spans="2:12" x14ac:dyDescent="0.25">
      <c r="B11" s="19" t="s">
        <v>6</v>
      </c>
      <c r="C11" s="20">
        <f>ImbeddedData!I11</f>
        <v>0.76</v>
      </c>
      <c r="D11" s="21">
        <v>0.8</v>
      </c>
      <c r="E11" s="55" t="str">
        <f>Inputs!$F$7</f>
        <v>(fill in)</v>
      </c>
      <c r="F11" s="35" t="str">
        <f t="shared" si="0"/>
        <v/>
      </c>
      <c r="G11" s="55" t="str">
        <f>Inputs!$F$9</f>
        <v>(fill in)</v>
      </c>
      <c r="H11" s="36" t="str">
        <f t="shared" si="1"/>
        <v/>
      </c>
    </row>
    <row r="12" spans="2:12" x14ac:dyDescent="0.25">
      <c r="B12" s="19" t="s">
        <v>7</v>
      </c>
      <c r="C12" s="20">
        <f>ImbeddedData!I12</f>
        <v>1.21</v>
      </c>
      <c r="D12" s="21">
        <v>0.8</v>
      </c>
      <c r="E12" s="55" t="str">
        <f>Inputs!$F$7</f>
        <v>(fill in)</v>
      </c>
      <c r="F12" s="35" t="str">
        <f t="shared" si="0"/>
        <v/>
      </c>
      <c r="G12" s="55" t="str">
        <f>Inputs!$F$9</f>
        <v>(fill in)</v>
      </c>
      <c r="H12" s="36" t="str">
        <f t="shared" si="1"/>
        <v/>
      </c>
    </row>
    <row r="13" spans="2:12" x14ac:dyDescent="0.25">
      <c r="B13" s="19" t="s">
        <v>8</v>
      </c>
      <c r="C13" s="20">
        <f>ImbeddedData!I13</f>
        <v>1.1499999999999999</v>
      </c>
      <c r="D13" s="21">
        <v>0.8</v>
      </c>
      <c r="E13" s="55" t="str">
        <f>Inputs!$F$7</f>
        <v>(fill in)</v>
      </c>
      <c r="F13" s="35" t="str">
        <f t="shared" si="0"/>
        <v/>
      </c>
      <c r="G13" s="55" t="str">
        <f>Inputs!$F$9</f>
        <v>(fill in)</v>
      </c>
      <c r="H13" s="36" t="str">
        <f t="shared" si="1"/>
        <v/>
      </c>
    </row>
    <row r="14" spans="2:12" x14ac:dyDescent="0.25">
      <c r="B14" s="19" t="s">
        <v>9</v>
      </c>
      <c r="C14" s="20">
        <f>ImbeddedData!I14</f>
        <v>0.92</v>
      </c>
      <c r="D14" s="21">
        <v>0.8</v>
      </c>
      <c r="E14" s="55" t="str">
        <f>Inputs!$F$7</f>
        <v>(fill in)</v>
      </c>
      <c r="F14" s="35" t="str">
        <f t="shared" si="0"/>
        <v/>
      </c>
      <c r="G14" s="55" t="str">
        <f>Inputs!$F$9</f>
        <v>(fill in)</v>
      </c>
      <c r="H14" s="36" t="str">
        <f t="shared" si="1"/>
        <v/>
      </c>
    </row>
    <row r="15" spans="2:12" x14ac:dyDescent="0.25">
      <c r="B15" s="19" t="s">
        <v>10</v>
      </c>
      <c r="C15" s="20">
        <f>ImbeddedData!I15</f>
        <v>1.97</v>
      </c>
      <c r="D15" s="21">
        <v>0.8</v>
      </c>
      <c r="E15" s="55" t="str">
        <f>Inputs!$F$7</f>
        <v>(fill in)</v>
      </c>
      <c r="F15" s="35" t="str">
        <f t="shared" si="0"/>
        <v/>
      </c>
      <c r="G15" s="55" t="str">
        <f>Inputs!$F$9</f>
        <v>(fill in)</v>
      </c>
      <c r="H15" s="36" t="str">
        <f t="shared" si="1"/>
        <v/>
      </c>
    </row>
    <row r="16" spans="2:12" x14ac:dyDescent="0.25">
      <c r="B16" s="19" t="s">
        <v>11</v>
      </c>
      <c r="C16" s="20">
        <f>ImbeddedData!I16</f>
        <v>0.72</v>
      </c>
      <c r="D16" s="21">
        <v>0.8</v>
      </c>
      <c r="E16" s="55" t="str">
        <f>Inputs!$F$7</f>
        <v>(fill in)</v>
      </c>
      <c r="F16" s="35" t="str">
        <f t="shared" si="0"/>
        <v/>
      </c>
      <c r="G16" s="55" t="str">
        <f>Inputs!$F$9</f>
        <v>(fill in)</v>
      </c>
      <c r="H16" s="36" t="str">
        <f t="shared" si="1"/>
        <v/>
      </c>
    </row>
    <row r="17" spans="2:8" x14ac:dyDescent="0.25">
      <c r="B17" s="22" t="s">
        <v>12</v>
      </c>
      <c r="C17" s="23">
        <f>ImbeddedData!I17</f>
        <v>1.43</v>
      </c>
      <c r="D17" s="24">
        <v>0.8</v>
      </c>
      <c r="E17" s="56" t="str">
        <f>Inputs!$F$7</f>
        <v>(fill in)</v>
      </c>
      <c r="F17" s="37" t="str">
        <f t="shared" si="0"/>
        <v/>
      </c>
      <c r="G17" s="56" t="str">
        <f>Inputs!$F$9</f>
        <v>(fill in)</v>
      </c>
      <c r="H17" s="38" t="str">
        <f t="shared" si="1"/>
        <v/>
      </c>
    </row>
    <row r="19" spans="2:8" ht="31.5" customHeight="1" x14ac:dyDescent="0.25">
      <c r="B19" s="121" t="s">
        <v>40</v>
      </c>
      <c r="C19" s="121"/>
      <c r="D19" s="121"/>
      <c r="E19" s="121"/>
      <c r="F19" s="121"/>
      <c r="G19" s="121"/>
      <c r="H19" s="121"/>
    </row>
    <row r="20" spans="2:8" x14ac:dyDescent="0.25">
      <c r="B20" s="40" t="s">
        <v>52</v>
      </c>
    </row>
    <row r="21" spans="2:8" x14ac:dyDescent="0.25">
      <c r="B21" s="4" t="str">
        <f>CONCATENATE("Roof Size (sq ft): ", Inputs!$F$7)</f>
        <v>Roof Size (sq ft): (fill in)</v>
      </c>
    </row>
    <row r="22" spans="2:8" x14ac:dyDescent="0.25">
      <c r="B22" s="4" t="str">
        <f>CONCATENATE("Landscape Size (sq ft): ", Inputs!$F$8)</f>
        <v>Landscape Size (sq ft): (fill in)</v>
      </c>
    </row>
    <row r="23" spans="2:8" x14ac:dyDescent="0.25">
      <c r="B23" s="4" t="str">
        <f>CONCATENATE("Cistern Size (gallons): ", Inputs!$F$9)</f>
        <v>Cistern Size (gallons): (fill in)</v>
      </c>
    </row>
    <row r="24" spans="2:8" x14ac:dyDescent="0.25">
      <c r="B24" s="4" t="str">
        <f>CONCATENATE("Sum of Other Uses (gallons): ",SUM(Inputs!$H$18:$H$29))</f>
        <v>Sum of Other Uses (gallons): 0</v>
      </c>
    </row>
  </sheetData>
  <sheetProtection algorithmName="SHA-512" hashValue="7nVlSmEsZbcS3gk5ji+kufoo1/qUaijqyLfx3Q/MNrlgPCKOkM/CDfSogYGvtiyihcxcKO1ITtzs23VrpBrbcA==" saltValue="GOfDNSM+xOrka7ZuotbsgA==" spinCount="100000" sheet="1" objects="1" scenarios="1"/>
  <mergeCells count="3">
    <mergeCell ref="B2:H2"/>
    <mergeCell ref="B19:H19"/>
    <mergeCell ref="B4:H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23"/>
  <sheetViews>
    <sheetView workbookViewId="0">
      <selection activeCell="F9" sqref="F9"/>
    </sheetView>
  </sheetViews>
  <sheetFormatPr defaultColWidth="9.140625" defaultRowHeight="15" x14ac:dyDescent="0.25"/>
  <cols>
    <col min="1" max="1" width="9.140625" style="4"/>
    <col min="2" max="2" width="6.85546875" style="4" bestFit="1" customWidth="1"/>
    <col min="3" max="3" width="10.140625" style="4" bestFit="1" customWidth="1"/>
    <col min="4" max="4" width="11.42578125" style="4" customWidth="1"/>
    <col min="5" max="5" width="10.28515625" style="4" bestFit="1" customWidth="1"/>
    <col min="6" max="6" width="13.7109375" style="4" customWidth="1"/>
    <col min="7" max="7" width="8.85546875" style="4" bestFit="1" customWidth="1"/>
    <col min="8" max="8" width="11.85546875" style="4" bestFit="1" customWidth="1"/>
    <col min="9" max="9" width="11.140625" style="4" customWidth="1"/>
    <col min="10" max="10" width="13.42578125" style="4" customWidth="1"/>
    <col min="11" max="16384" width="9.140625" style="4"/>
  </cols>
  <sheetData>
    <row r="2" spans="2:10" ht="21" x14ac:dyDescent="0.35">
      <c r="B2" s="110" t="s">
        <v>23</v>
      </c>
      <c r="C2" s="111"/>
      <c r="D2" s="111"/>
      <c r="E2" s="111"/>
      <c r="F2" s="111"/>
      <c r="G2" s="111"/>
      <c r="H2" s="111"/>
      <c r="I2" s="111"/>
      <c r="J2" s="112"/>
    </row>
    <row r="3" spans="2:10" ht="21" x14ac:dyDescent="0.35">
      <c r="B3" s="45"/>
      <c r="C3" s="46"/>
      <c r="D3" s="46"/>
      <c r="E3" s="46"/>
      <c r="F3" s="46"/>
      <c r="G3" s="46"/>
      <c r="H3" s="46"/>
      <c r="I3" s="46"/>
      <c r="J3" s="47"/>
    </row>
    <row r="4" spans="2:10" ht="15.75" thickBot="1" x14ac:dyDescent="0.3">
      <c r="B4" s="114" t="s">
        <v>44</v>
      </c>
      <c r="C4" s="115"/>
      <c r="D4" s="115"/>
      <c r="E4" s="115"/>
      <c r="F4" s="115"/>
      <c r="G4" s="115"/>
      <c r="H4" s="115"/>
      <c r="I4" s="115"/>
      <c r="J4" s="116"/>
    </row>
    <row r="5" spans="2:10" ht="60" x14ac:dyDescent="0.25">
      <c r="B5" s="16" t="s">
        <v>0</v>
      </c>
      <c r="C5" s="17" t="s">
        <v>38</v>
      </c>
      <c r="D5" s="17" t="s">
        <v>17</v>
      </c>
      <c r="E5" s="17" t="s">
        <v>16</v>
      </c>
      <c r="F5" s="18" t="s">
        <v>59</v>
      </c>
      <c r="G5" s="17" t="s">
        <v>24</v>
      </c>
      <c r="H5" s="18" t="s">
        <v>60</v>
      </c>
      <c r="I5" s="17" t="s">
        <v>51</v>
      </c>
      <c r="J5" s="73" t="s">
        <v>67</v>
      </c>
    </row>
    <row r="6" spans="2:10" x14ac:dyDescent="0.25">
      <c r="B6" s="19" t="s">
        <v>1</v>
      </c>
      <c r="C6" s="20">
        <f>ImbeddedData!G6</f>
        <v>3.11</v>
      </c>
      <c r="D6" s="49">
        <f>Inputs!$G$12</f>
        <v>0.6</v>
      </c>
      <c r="E6" s="21" t="str">
        <f>Inputs!$F$8</f>
        <v>(fill in)</v>
      </c>
      <c r="F6" s="53" t="str">
        <f t="shared" ref="F6:F17" si="0">IFERROR((C6*D6)*0.623*E6, "")</f>
        <v/>
      </c>
      <c r="G6" s="50">
        <f>ImbeddedData!I6*0.5</f>
        <v>0.44500000000000001</v>
      </c>
      <c r="H6" s="53" t="str">
        <f t="shared" ref="H6:H17" si="1">IFERROR(IF(F6-(E6*G6)&gt;=0,F6-(E6*G6),"--"), "")</f>
        <v/>
      </c>
      <c r="I6" s="50">
        <f>Inputs!H18</f>
        <v>0</v>
      </c>
      <c r="J6" s="63" t="str">
        <f>IFERROR(H6+I6, "--")</f>
        <v>--</v>
      </c>
    </row>
    <row r="7" spans="2:10" x14ac:dyDescent="0.25">
      <c r="B7" s="19" t="s">
        <v>2</v>
      </c>
      <c r="C7" s="20">
        <f>ImbeddedData!G7</f>
        <v>3.69</v>
      </c>
      <c r="D7" s="49">
        <f>Inputs!$G$12</f>
        <v>0.6</v>
      </c>
      <c r="E7" s="21" t="str">
        <f>Inputs!$F$8</f>
        <v>(fill in)</v>
      </c>
      <c r="F7" s="53" t="str">
        <f t="shared" si="0"/>
        <v/>
      </c>
      <c r="G7" s="50">
        <f>ImbeddedData!I7*0.5</f>
        <v>0.14499999999999999</v>
      </c>
      <c r="H7" s="53" t="str">
        <f t="shared" si="1"/>
        <v/>
      </c>
      <c r="I7" s="50">
        <f>Inputs!H19</f>
        <v>0</v>
      </c>
      <c r="J7" s="63" t="str">
        <f t="shared" ref="J7:J17" si="2">IFERROR(H7+I7, "--")</f>
        <v>--</v>
      </c>
    </row>
    <row r="8" spans="2:10" x14ac:dyDescent="0.25">
      <c r="B8" s="19" t="s">
        <v>3</v>
      </c>
      <c r="C8" s="20">
        <f>ImbeddedData!G8</f>
        <v>4.96</v>
      </c>
      <c r="D8" s="49">
        <f>Inputs!$G$12</f>
        <v>0.6</v>
      </c>
      <c r="E8" s="21" t="str">
        <f>Inputs!$F$8</f>
        <v>(fill in)</v>
      </c>
      <c r="F8" s="53" t="str">
        <f t="shared" si="0"/>
        <v/>
      </c>
      <c r="G8" s="50">
        <f>ImbeddedData!I8*0.5</f>
        <v>0.35499999999999998</v>
      </c>
      <c r="H8" s="53" t="str">
        <f t="shared" si="1"/>
        <v/>
      </c>
      <c r="I8" s="50">
        <f>Inputs!H20</f>
        <v>0</v>
      </c>
      <c r="J8" s="63" t="str">
        <f t="shared" si="2"/>
        <v>--</v>
      </c>
    </row>
    <row r="9" spans="2:10" x14ac:dyDescent="0.25">
      <c r="B9" s="19" t="s">
        <v>4</v>
      </c>
      <c r="C9" s="20">
        <f>ImbeddedData!G9</f>
        <v>6.48</v>
      </c>
      <c r="D9" s="49">
        <f>Inputs!$G$12</f>
        <v>0.6</v>
      </c>
      <c r="E9" s="21" t="str">
        <f>Inputs!$F$8</f>
        <v>(fill in)</v>
      </c>
      <c r="F9" s="53" t="str">
        <f t="shared" si="0"/>
        <v/>
      </c>
      <c r="G9" s="50">
        <f>ImbeddedData!I9*0.5</f>
        <v>0.27</v>
      </c>
      <c r="H9" s="53" t="str">
        <f t="shared" si="1"/>
        <v/>
      </c>
      <c r="I9" s="50">
        <f>Inputs!H21</f>
        <v>0</v>
      </c>
      <c r="J9" s="63" t="str">
        <f t="shared" si="2"/>
        <v>--</v>
      </c>
    </row>
    <row r="10" spans="2:10" x14ac:dyDescent="0.25">
      <c r="B10" s="19" t="s">
        <v>5</v>
      </c>
      <c r="C10" s="20">
        <f>ImbeddedData!G10</f>
        <v>7.56</v>
      </c>
      <c r="D10" s="49">
        <f>Inputs!$G$12</f>
        <v>0.6</v>
      </c>
      <c r="E10" s="21" t="str">
        <f>Inputs!$F$8</f>
        <v>(fill in)</v>
      </c>
      <c r="F10" s="53" t="str">
        <f t="shared" si="0"/>
        <v/>
      </c>
      <c r="G10" s="50">
        <f>ImbeddedData!I10*0.5</f>
        <v>0.59499999999999997</v>
      </c>
      <c r="H10" s="53" t="str">
        <f t="shared" si="1"/>
        <v/>
      </c>
      <c r="I10" s="50">
        <f>Inputs!H22</f>
        <v>0</v>
      </c>
      <c r="J10" s="63" t="str">
        <f t="shared" si="2"/>
        <v>--</v>
      </c>
    </row>
    <row r="11" spans="2:10" x14ac:dyDescent="0.25">
      <c r="B11" s="19" t="s">
        <v>6</v>
      </c>
      <c r="C11" s="20">
        <f>ImbeddedData!G11</f>
        <v>7.55</v>
      </c>
      <c r="D11" s="49">
        <f>Inputs!$G$12</f>
        <v>0.6</v>
      </c>
      <c r="E11" s="21" t="str">
        <f>Inputs!$F$8</f>
        <v>(fill in)</v>
      </c>
      <c r="F11" s="53" t="str">
        <f t="shared" si="0"/>
        <v/>
      </c>
      <c r="G11" s="50">
        <f>ImbeddedData!I11*0.5</f>
        <v>0.38</v>
      </c>
      <c r="H11" s="53" t="str">
        <f t="shared" si="1"/>
        <v/>
      </c>
      <c r="I11" s="50">
        <f>Inputs!H23</f>
        <v>0</v>
      </c>
      <c r="J11" s="63" t="str">
        <f t="shared" si="2"/>
        <v>--</v>
      </c>
    </row>
    <row r="12" spans="2:10" x14ac:dyDescent="0.25">
      <c r="B12" s="19" t="s">
        <v>7</v>
      </c>
      <c r="C12" s="20">
        <f>ImbeddedData!G12</f>
        <v>8.18</v>
      </c>
      <c r="D12" s="49">
        <f>Inputs!$G$12</f>
        <v>0.6</v>
      </c>
      <c r="E12" s="21" t="str">
        <f>Inputs!$F$8</f>
        <v>(fill in)</v>
      </c>
      <c r="F12" s="53" t="str">
        <f t="shared" si="0"/>
        <v/>
      </c>
      <c r="G12" s="50">
        <f>ImbeddedData!I12*0.5</f>
        <v>0.60499999999999998</v>
      </c>
      <c r="H12" s="53" t="str">
        <f t="shared" si="1"/>
        <v/>
      </c>
      <c r="I12" s="50">
        <f>Inputs!H24</f>
        <v>0</v>
      </c>
      <c r="J12" s="63" t="str">
        <f t="shared" si="2"/>
        <v>--</v>
      </c>
    </row>
    <row r="13" spans="2:10" x14ac:dyDescent="0.25">
      <c r="B13" s="19" t="s">
        <v>8</v>
      </c>
      <c r="C13" s="20">
        <f>ImbeddedData!G13</f>
        <v>7.85</v>
      </c>
      <c r="D13" s="49">
        <f>Inputs!$G$12</f>
        <v>0.6</v>
      </c>
      <c r="E13" s="21" t="str">
        <f>Inputs!$F$8</f>
        <v>(fill in)</v>
      </c>
      <c r="F13" s="53" t="str">
        <f t="shared" si="0"/>
        <v/>
      </c>
      <c r="G13" s="50">
        <f>ImbeddedData!I13*0.5</f>
        <v>0.57499999999999996</v>
      </c>
      <c r="H13" s="53" t="str">
        <f t="shared" si="1"/>
        <v/>
      </c>
      <c r="I13" s="50">
        <f>Inputs!H25</f>
        <v>0</v>
      </c>
      <c r="J13" s="63" t="str">
        <f t="shared" si="2"/>
        <v>--</v>
      </c>
    </row>
    <row r="14" spans="2:10" x14ac:dyDescent="0.25">
      <c r="B14" s="19" t="s">
        <v>9</v>
      </c>
      <c r="C14" s="20">
        <f>ImbeddedData!G14</f>
        <v>6.55</v>
      </c>
      <c r="D14" s="49">
        <f>Inputs!$G$12</f>
        <v>0.6</v>
      </c>
      <c r="E14" s="21" t="str">
        <f>Inputs!$F$8</f>
        <v>(fill in)</v>
      </c>
      <c r="F14" s="53" t="str">
        <f t="shared" si="0"/>
        <v/>
      </c>
      <c r="G14" s="50">
        <f>ImbeddedData!I14*0.5</f>
        <v>0.46</v>
      </c>
      <c r="H14" s="53" t="str">
        <f t="shared" si="1"/>
        <v/>
      </c>
      <c r="I14" s="50">
        <f>Inputs!H26</f>
        <v>0</v>
      </c>
      <c r="J14" s="63" t="str">
        <f t="shared" si="2"/>
        <v>--</v>
      </c>
    </row>
    <row r="15" spans="2:10" x14ac:dyDescent="0.25">
      <c r="B15" s="19" t="s">
        <v>10</v>
      </c>
      <c r="C15" s="20">
        <f>ImbeddedData!G15</f>
        <v>4.66</v>
      </c>
      <c r="D15" s="49">
        <f>Inputs!$G$12</f>
        <v>0.6</v>
      </c>
      <c r="E15" s="21" t="str">
        <f>Inputs!$F$8</f>
        <v>(fill in)</v>
      </c>
      <c r="F15" s="53" t="str">
        <f t="shared" si="0"/>
        <v/>
      </c>
      <c r="G15" s="50">
        <f>ImbeddedData!I15*0.5</f>
        <v>0.98499999999999999</v>
      </c>
      <c r="H15" s="53" t="str">
        <f t="shared" si="1"/>
        <v/>
      </c>
      <c r="I15" s="50">
        <f>Inputs!H27</f>
        <v>0</v>
      </c>
      <c r="J15" s="63" t="str">
        <f t="shared" si="2"/>
        <v>--</v>
      </c>
    </row>
    <row r="16" spans="2:10" x14ac:dyDescent="0.25">
      <c r="B16" s="19" t="s">
        <v>11</v>
      </c>
      <c r="C16" s="20">
        <f>ImbeddedData!G16</f>
        <v>3.52</v>
      </c>
      <c r="D16" s="49">
        <f>Inputs!$G$12</f>
        <v>0.6</v>
      </c>
      <c r="E16" s="21" t="str">
        <f>Inputs!$F$8</f>
        <v>(fill in)</v>
      </c>
      <c r="F16" s="53" t="str">
        <f t="shared" si="0"/>
        <v/>
      </c>
      <c r="G16" s="50">
        <f>ImbeddedData!I16*0.5</f>
        <v>0.36</v>
      </c>
      <c r="H16" s="53" t="str">
        <f t="shared" si="1"/>
        <v/>
      </c>
      <c r="I16" s="50">
        <f>Inputs!H28</f>
        <v>0</v>
      </c>
      <c r="J16" s="63" t="str">
        <f t="shared" si="2"/>
        <v>--</v>
      </c>
    </row>
    <row r="17" spans="2:10" ht="15.75" thickBot="1" x14ac:dyDescent="0.3">
      <c r="B17" s="22" t="s">
        <v>12</v>
      </c>
      <c r="C17" s="23">
        <f>ImbeddedData!G17</f>
        <v>2.0299999999999998</v>
      </c>
      <c r="D17" s="51">
        <f>Inputs!$G$12</f>
        <v>0.6</v>
      </c>
      <c r="E17" s="24" t="str">
        <f>Inputs!$F$8</f>
        <v>(fill in)</v>
      </c>
      <c r="F17" s="54" t="str">
        <f t="shared" si="0"/>
        <v/>
      </c>
      <c r="G17" s="52">
        <f>ImbeddedData!I17*0.5</f>
        <v>0.71499999999999997</v>
      </c>
      <c r="H17" s="54" t="str">
        <f t="shared" si="1"/>
        <v/>
      </c>
      <c r="I17" s="52">
        <f>Inputs!H29</f>
        <v>0</v>
      </c>
      <c r="J17" s="64" t="str">
        <f t="shared" si="2"/>
        <v>--</v>
      </c>
    </row>
    <row r="19" spans="2:10" x14ac:dyDescent="0.25">
      <c r="B19" s="40" t="s">
        <v>52</v>
      </c>
      <c r="G19" s="4" t="s">
        <v>66</v>
      </c>
    </row>
    <row r="20" spans="2:10" x14ac:dyDescent="0.25">
      <c r="B20" s="4" t="str">
        <f>CONCATENATE("Roof Size (sq ft): ", Inputs!$F$7)</f>
        <v>Roof Size (sq ft): (fill in)</v>
      </c>
    </row>
    <row r="21" spans="2:10" x14ac:dyDescent="0.25">
      <c r="B21" s="4" t="str">
        <f>CONCATENATE("Landscape Size (sq ft): ", Inputs!$F$8)</f>
        <v>Landscape Size (sq ft): (fill in)</v>
      </c>
    </row>
    <row r="22" spans="2:10" x14ac:dyDescent="0.25">
      <c r="B22" s="4" t="str">
        <f>CONCATENATE("Cistern Size (gallons): ", Inputs!$F$9)</f>
        <v>Cistern Size (gallons): (fill in)</v>
      </c>
    </row>
    <row r="23" spans="2:10" x14ac:dyDescent="0.25">
      <c r="B23" s="4" t="str">
        <f>CONCATENATE("Sum of Other Uses (gallons): ",SUM(Inputs!$H$18:$H$29))</f>
        <v>Sum of Other Uses (gallons): 0</v>
      </c>
    </row>
  </sheetData>
  <sheetProtection algorithmName="SHA-512" hashValue="3sB7KrgX0zA2e4QDuwboJ8B8DPKnGZv5uQOCoAR4ykd6sw4Hbzse+wtniwsthq+0hynJKJVeZHMTA6OdDXsnZg==" saltValue="3wN7+ILXwZqoDn2E2EIHcA==" spinCount="100000" sheet="1" objects="1" scenarios="1"/>
  <mergeCells count="2">
    <mergeCell ref="B2:J2"/>
    <mergeCell ref="B4:J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Inputs</vt:lpstr>
      <vt:lpstr>ImbeddedData</vt:lpstr>
      <vt:lpstr>Summary</vt:lpstr>
      <vt:lpstr>Water Collection</vt:lpstr>
      <vt:lpstr>Water Use</vt:lpstr>
      <vt:lpstr>Dry Year_Water Collection</vt:lpstr>
      <vt:lpstr>Dry Year_Water Use</vt:lpstr>
      <vt:lpstr>Inputs!Print_Titles</vt:lpstr>
    </vt:vector>
  </TitlesOfParts>
  <Company>SAWS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Elliott Fry</dc:creator>
  <cp:lastModifiedBy>Martha Wright A</cp:lastModifiedBy>
  <cp:lastPrinted>2019-09-10T20:42:51Z</cp:lastPrinted>
  <dcterms:created xsi:type="dcterms:W3CDTF">2011-03-17T16:01:16Z</dcterms:created>
  <dcterms:modified xsi:type="dcterms:W3CDTF">2021-04-30T12:57:46Z</dcterms:modified>
</cp:coreProperties>
</file>